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4" firstSheet="0" activeTab="0"/>
  </bookViews>
  <sheets>
    <sheet name="Sheet3" sheetId="1" state="visible" r:id="rId2"/>
    <sheet name="2018_2019" sheetId="2" state="visible" r:id="rId3"/>
    <sheet name="2017_2018" sheetId="3" state="visible" r:id="rId4"/>
    <sheet name="2016_2017" sheetId="4" state="visible" r:id="rId5"/>
    <sheet name="2015_2016" sheetId="5" state="visible" r:id="rId6"/>
    <sheet name="2014_2015" sheetId="6" state="visible" r:id="rId7"/>
    <sheet name="2013_2014" sheetId="7" state="visible" r:id="rId8"/>
    <sheet name="2012_2013" sheetId="8" state="visible" r:id="rId9"/>
    <sheet name="autokosten_2011_2012" sheetId="9" state="visible" r:id="rId10"/>
    <sheet name="autokosten_2010_2011" sheetId="10" state="visible" r:id="rId11"/>
    <sheet name="autokosten 2009-2010" sheetId="11" state="visible" r:id="rId1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<sst xmlns="http://schemas.openxmlformats.org/spreadsheetml/2006/main" count="364" uniqueCount="50">
  <si>
    <t xml:space="preserve">autokosten skoda</t>
  </si>
  <si>
    <t xml:space="preserve">kosten</t>
  </si>
  <si>
    <t xml:space="preserve">kolometers</t>
  </si>
  <si>
    <t xml:space="preserve">gemiddelde kilometerprijs</t>
  </si>
  <si>
    <t xml:space="preserve">juli</t>
  </si>
  <si>
    <t xml:space="preserve">augustus</t>
  </si>
  <si>
    <t xml:space="preserve">September</t>
  </si>
  <si>
    <t xml:space="preserve">oktober</t>
  </si>
  <si>
    <t xml:space="preserve">November</t>
  </si>
  <si>
    <t xml:space="preserve">December</t>
  </si>
  <si>
    <t xml:space="preserve">januari</t>
  </si>
  <si>
    <t xml:space="preserve">februari</t>
  </si>
  <si>
    <t xml:space="preserve">maart</t>
  </si>
  <si>
    <t xml:space="preserve">April</t>
  </si>
  <si>
    <t xml:space="preserve">mei</t>
  </si>
  <si>
    <t xml:space="preserve">juni</t>
  </si>
  <si>
    <t xml:space="preserve">totaal</t>
  </si>
  <si>
    <t xml:space="preserve">percentage</t>
  </si>
  <si>
    <t xml:space="preserve">verzekeringskosten</t>
  </si>
  <si>
    <t xml:space="preserve">wegenbelasting</t>
  </si>
  <si>
    <t xml:space="preserve">route mobile</t>
  </si>
  <si>
    <t xml:space="preserve">aflossingskosten</t>
  </si>
  <si>
    <t xml:space="preserve">waskosten</t>
  </si>
  <si>
    <t xml:space="preserve">smeermiddelen e.d.</t>
  </si>
  <si>
    <t xml:space="preserve">Beurt 1</t>
  </si>
  <si>
    <t xml:space="preserve">Beurt 2</t>
  </si>
  <si>
    <t xml:space="preserve"> </t>
  </si>
  <si>
    <t xml:space="preserve">dieselkosten</t>
  </si>
  <si>
    <t xml:space="preserve">bedrag</t>
  </si>
  <si>
    <t xml:space="preserve">kilometerst</t>
  </si>
  <si>
    <t xml:space="preserve">liter</t>
  </si>
  <si>
    <t xml:space="preserve">eindstand</t>
  </si>
  <si>
    <t xml:space="preserve">beginstand</t>
  </si>
  <si>
    <t xml:space="preserve">afgelegde kilometers</t>
  </si>
  <si>
    <t xml:space="preserve">kilometerprijs</t>
  </si>
  <si>
    <t xml:space="preserve">aantal liter</t>
  </si>
  <si>
    <t xml:space="preserve">Liter / 100 km</t>
  </si>
  <si>
    <t xml:space="preserve">totale kosten</t>
  </si>
  <si>
    <t xml:space="preserve">variabele kosten</t>
  </si>
  <si>
    <t xml:space="preserve">eigen bijdrage</t>
  </si>
  <si>
    <t xml:space="preserve">derving bijdrage</t>
  </si>
  <si>
    <t xml:space="preserve">Tesla 3 berekening</t>
  </si>
  <si>
    <t xml:space="preserve">hoe vaak</t>
  </si>
  <si>
    <t xml:space="preserve">aanschaf</t>
  </si>
  <si>
    <t xml:space="preserve">onderhoud per jaar</t>
  </si>
  <si>
    <t xml:space="preserve">stroom per kilometer</t>
  </si>
  <si>
    <t xml:space="preserve">verzekering</t>
  </si>
  <si>
    <t xml:space="preserve">anwb</t>
  </si>
  <si>
    <t xml:space="preserve">accupakket</t>
  </si>
  <si>
    <t xml:space="preserve">banden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</si>
</sst>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MM/DD/YY"/>
    <numFmt numFmtId="167" formatCode="0.000"/>
    <numFmt numFmtId="168" formatCode="0.00%"/>
    <numFmt numFmtId="169" formatCode="0"/>
  </numFmts>
  <fonts count="1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b val="true"/>
      <sz val="12"/>
      <name val="Arial"/>
      <family val="2"/>
    </font>
    <font>
      <i val="true"/>
      <sz val="10"/>
      <name val="Arial"/>
      <family val="2"/>
    </font>
    <font>
      <b val="true"/>
      <i val="true"/>
      <sz val="12"/>
      <name val="Arial"/>
      <family val="2"/>
    </font>
    <font>
      <sz val="6.4"/>
      <color rgb="FF3C3C3C"/>
      <name val="Ubuntu"/>
      <family val="0"/>
    </font>
    <font>
      <b val="true"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9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F2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RowHeight="14.65"/>
  <cols>
    <col collapsed="false" hidden="false" max="1025" min="1" style="0" width="11.5663265306122"/>
  </cols>
  <sheetData>
    <row r="1" customFormat="false" ht="14.65" hidden="false" customHeight="false" outlineLevel="0" collapsed="false">
      <c r="B1" s="1" t="s">
        <v>0</v>
      </c>
    </row>
    <row r="2" customFormat="false" ht="14.65" hidden="false" customHeight="false" outlineLevel="0" collapsed="false">
      <c r="C2" s="0" t="s">
        <v>1</v>
      </c>
      <c r="D2" s="0" t="s">
        <v>2</v>
      </c>
      <c r="E2" s="0" t="s">
        <v>3</v>
      </c>
    </row>
    <row r="3" customFormat="false" ht="14.65" hidden="false" customHeight="false" outlineLevel="0" collapsed="false">
      <c r="B3" s="0" t="n">
        <v>2009</v>
      </c>
      <c r="C3" s="0" t="n">
        <f aca="false">'autokosten 2009-2010'!P37</f>
        <v>9044.6</v>
      </c>
      <c r="D3" s="0" t="n">
        <f aca="false">'autokosten 2009-2010'!P33</f>
        <v>33383</v>
      </c>
      <c r="E3" s="0" t="n">
        <f aca="false">SUM(C$3:C3)/SUM(D$3:D3)</f>
        <v>0.270934307881257</v>
      </c>
      <c r="F3" s="0" t="n">
        <f aca="false">SUM(C3:C8)</f>
        <v>44797.78</v>
      </c>
    </row>
    <row r="4" customFormat="false" ht="14.65" hidden="false" customHeight="false" outlineLevel="0" collapsed="false">
      <c r="B4" s="0" t="n">
        <f aca="false">B3+1</f>
        <v>2010</v>
      </c>
      <c r="C4" s="0" t="n">
        <f aca="false">autokosten_2010_2011!P37</f>
        <v>8942.83</v>
      </c>
      <c r="D4" s="0" t="n">
        <f aca="false">autokosten_2010_2011!P33</f>
        <v>36006</v>
      </c>
      <c r="E4" s="0" t="n">
        <f aca="false">SUM(C$3:C4)/SUM(D$3:D4)</f>
        <v>0.259225958004871</v>
      </c>
    </row>
    <row r="5" customFormat="false" ht="14.65" hidden="false" customHeight="false" outlineLevel="0" collapsed="false">
      <c r="B5" s="0" t="n">
        <f aca="false">B4+1</f>
        <v>2011</v>
      </c>
      <c r="C5" s="0" t="n">
        <f aca="false">autokosten_2011_2012!P37</f>
        <v>8876.85</v>
      </c>
      <c r="D5" s="0" t="n">
        <f aca="false">autokosten_2011_2012!P33</f>
        <v>33127</v>
      </c>
      <c r="E5" s="0" t="n">
        <f aca="false">SUM(C$3:C5)/SUM(D$3:D5)</f>
        <v>0.262049631277069</v>
      </c>
    </row>
    <row r="6" customFormat="false" ht="14.65" hidden="false" customHeight="false" outlineLevel="0" collapsed="false">
      <c r="B6" s="0" t="n">
        <f aca="false">B5+1</f>
        <v>2012</v>
      </c>
      <c r="C6" s="0" t="n">
        <f aca="false">2012_2013!P37</f>
        <v>7556.91</v>
      </c>
      <c r="D6" s="0" t="n">
        <f aca="false">2012_2013!P33</f>
        <v>28969</v>
      </c>
      <c r="E6" s="0" t="n">
        <f aca="false">SUM(C$3:C6)/SUM(D$3:D6)</f>
        <v>0.261787960603871</v>
      </c>
    </row>
    <row r="7" customFormat="false" ht="14.65" hidden="false" customHeight="false" outlineLevel="0" collapsed="false">
      <c r="B7" s="0" t="n">
        <f aca="false">B6+1</f>
        <v>2013</v>
      </c>
      <c r="C7" s="0" t="n">
        <f aca="false">2013_2014!P37</f>
        <v>5242.13</v>
      </c>
      <c r="D7" s="0" t="n">
        <f aca="false">2013_2014!P33</f>
        <v>28770</v>
      </c>
      <c r="E7" s="0" t="n">
        <f aca="false">SUM(C$3:C7)/SUM(D$3:D7)</f>
        <v>0.247501294811394</v>
      </c>
    </row>
    <row r="8" customFormat="false" ht="14.65" hidden="false" customHeight="false" outlineLevel="0" collapsed="false">
      <c r="B8" s="0" t="n">
        <f aca="false">B7+1</f>
        <v>2014</v>
      </c>
      <c r="C8" s="0" t="n">
        <f aca="false">2014_2015!P37</f>
        <v>5134.46</v>
      </c>
      <c r="D8" s="2" t="n">
        <f aca="false">2014_2015!P33</f>
        <v>34612</v>
      </c>
      <c r="E8" s="0" t="n">
        <f aca="false">SUM(C$3:C8)/SUM(D$3:D8)</f>
        <v>0.229889001216214</v>
      </c>
    </row>
    <row r="9" customFormat="false" ht="14.65" hidden="false" customHeight="false" outlineLevel="0" collapsed="false">
      <c r="B9" s="0" t="n">
        <f aca="false">B8+1</f>
        <v>2015</v>
      </c>
      <c r="C9" s="3" t="n">
        <f aca="false">2015_2016!P37</f>
        <v>4424.4685</v>
      </c>
      <c r="D9" s="4" t="n">
        <f aca="false">2015_2016!P33</f>
        <v>34141</v>
      </c>
      <c r="E9" s="0" t="n">
        <f aca="false">SUM(C$3:C9)/SUM(D$3:D9)</f>
        <v>0.214936807884441</v>
      </c>
    </row>
    <row r="10" customFormat="false" ht="14.65" hidden="false" customHeight="false" outlineLevel="0" collapsed="false">
      <c r="B10" s="0" t="n">
        <f aca="false">B9+1</f>
        <v>2016</v>
      </c>
      <c r="C10" s="0" t="n">
        <f aca="false">2016_2017!P37</f>
        <v>7873.04</v>
      </c>
      <c r="D10" s="2" t="n">
        <f aca="false">2016_2017!P33</f>
        <v>40320</v>
      </c>
      <c r="E10" s="0" t="n">
        <f aca="false">SUM(C$3:C10)/SUM(D$3:D10)</f>
        <v>0.211991655156538</v>
      </c>
    </row>
    <row r="11" customFormat="false" ht="14.65" hidden="false" customHeight="false" outlineLevel="0" collapsed="false">
      <c r="B11" s="0" t="n">
        <f aca="false">B10+1</f>
        <v>2017</v>
      </c>
      <c r="C11" s="3" t="n">
        <f aca="false">2017_2018!P37</f>
        <v>6193.59</v>
      </c>
      <c r="D11" s="4" t="n">
        <f aca="false">2017_2018!P33</f>
        <v>33441</v>
      </c>
      <c r="E11" s="0" t="n">
        <f aca="false">SUM(C$3:C11)/SUM(D$3:D11)</f>
        <v>0.209033548679026</v>
      </c>
    </row>
    <row r="12" customFormat="false" ht="14.65" hidden="false" customHeight="false" outlineLevel="0" collapsed="false">
      <c r="B12" s="0" t="n">
        <f aca="false">B11+1</f>
        <v>2018</v>
      </c>
      <c r="C12" s="3" t="n">
        <f aca="false">2018_2019!P37</f>
        <v>4633.69</v>
      </c>
      <c r="D12" s="4" t="n">
        <f aca="false">2018_2019!P33</f>
        <v>27511</v>
      </c>
      <c r="E12" s="0" t="n">
        <f aca="false">SUM(C$3:C12)/SUM(D$3:D12)</f>
        <v>0.205651472992612</v>
      </c>
    </row>
    <row r="13" customFormat="false" ht="14.65" hidden="false" customHeight="false" outlineLevel="0" collapsed="false">
      <c r="B13" s="0" t="n">
        <f aca="false">B12+1</f>
        <v>2019</v>
      </c>
    </row>
    <row r="14" customFormat="false" ht="14.65" hidden="false" customHeight="false" outlineLevel="0" collapsed="false">
      <c r="B14" s="0" t="n">
        <f aca="false">B13+1</f>
        <v>2020</v>
      </c>
    </row>
    <row r="15" customFormat="false" ht="14.65" hidden="false" customHeight="false" outlineLevel="0" collapsed="false">
      <c r="B15" s="0" t="n">
        <f aca="false">B14+1</f>
        <v>2021</v>
      </c>
    </row>
    <row r="16" customFormat="false" ht="14.65" hidden="false" customHeight="false" outlineLevel="0" collapsed="false">
      <c r="B16" s="0" t="n">
        <f aca="false">B15+1</f>
        <v>2022</v>
      </c>
    </row>
    <row r="17" customFormat="false" ht="14.65" hidden="false" customHeight="false" outlineLevel="0" collapsed="false">
      <c r="B17" s="0" t="n">
        <f aca="false">B16+1</f>
        <v>2023</v>
      </c>
    </row>
    <row r="18" customFormat="false" ht="14.65" hidden="false" customHeight="false" outlineLevel="0" collapsed="false">
      <c r="B18" s="0" t="n">
        <f aca="false">B17+1</f>
        <v>2024</v>
      </c>
    </row>
    <row r="19" customFormat="false" ht="14.65" hidden="false" customHeight="false" outlineLevel="0" collapsed="false">
      <c r="B19" s="0" t="n">
        <f aca="false">B18+1</f>
        <v>2025</v>
      </c>
    </row>
    <row r="21" customFormat="false" ht="14.65" hidden="false" customHeight="false" outlineLevel="0" collapsed="false">
      <c r="C21" s="0" t="n">
        <f aca="false">SUM(C3:C19)</f>
        <v>67922.5685</v>
      </c>
      <c r="D21" s="0" t="n">
        <f aca="false">SUM(D3:D19)</f>
        <v>330280</v>
      </c>
      <c r="E21" s="0" t="n">
        <f aca="false">C21/D21</f>
        <v>0.205651472992612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3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2" activeCellId="0" sqref="C12"/>
    </sheetView>
  </sheetViews>
  <sheetFormatPr defaultRowHeight="15.2"/>
  <cols>
    <col collapsed="false" hidden="false" max="1" min="1" style="0" width="21.0612244897959"/>
    <col collapsed="false" hidden="false" max="15" min="2" style="0" width="11.5663265306122"/>
    <col collapsed="false" hidden="false" max="16" min="16" style="5" width="11.5663265306122"/>
    <col collapsed="false" hidden="false" max="17" min="17" style="2" width="9.75510204081633"/>
    <col collapsed="false" hidden="false" max="18" min="18" style="0" width="13.3826530612245"/>
    <col collapsed="false" hidden="false" max="1025" min="19" style="0" width="11.5663265306122"/>
  </cols>
  <sheetData>
    <row r="1" customFormat="false" ht="15.2" hidden="false" customHeight="false" outlineLevel="0" collapsed="false">
      <c r="A1" s="0" t="n">
        <v>2010</v>
      </c>
      <c r="C1" s="6" t="s">
        <v>4</v>
      </c>
      <c r="D1" s="6" t="s">
        <v>5</v>
      </c>
      <c r="E1" s="0" t="s">
        <v>6</v>
      </c>
      <c r="F1" s="0" t="s">
        <v>7</v>
      </c>
      <c r="G1" s="0" t="s">
        <v>8</v>
      </c>
      <c r="H1" s="0" t="s">
        <v>9</v>
      </c>
      <c r="I1" s="0" t="s">
        <v>10</v>
      </c>
      <c r="J1" s="0" t="s">
        <v>11</v>
      </c>
      <c r="K1" s="0" t="s">
        <v>12</v>
      </c>
      <c r="L1" s="0" t="s">
        <v>13</v>
      </c>
      <c r="M1" s="0" t="s">
        <v>14</v>
      </c>
      <c r="N1" s="0" t="s">
        <v>15</v>
      </c>
      <c r="P1" s="5" t="s">
        <v>16</v>
      </c>
      <c r="Q1" s="2" t="s">
        <v>17</v>
      </c>
    </row>
    <row r="3" customFormat="false" ht="15.2" hidden="false" customHeight="false" outlineLevel="0" collapsed="false">
      <c r="A3" s="0" t="s">
        <v>18</v>
      </c>
      <c r="C3" s="0" t="n">
        <v>43</v>
      </c>
      <c r="D3" s="7" t="n">
        <f aca="false">C3</f>
        <v>43</v>
      </c>
      <c r="E3" s="7" t="n">
        <f aca="false">D3</f>
        <v>43</v>
      </c>
      <c r="F3" s="7" t="n">
        <f aca="false">E3</f>
        <v>43</v>
      </c>
      <c r="G3" s="7" t="n">
        <f aca="false">F3</f>
        <v>43</v>
      </c>
      <c r="H3" s="7" t="n">
        <f aca="false">G3</f>
        <v>43</v>
      </c>
      <c r="I3" s="7" t="n">
        <f aca="false">H3</f>
        <v>43</v>
      </c>
      <c r="J3" s="7" t="n">
        <f aca="false">I3</f>
        <v>43</v>
      </c>
      <c r="K3" s="7" t="n">
        <f aca="false">J3</f>
        <v>43</v>
      </c>
      <c r="L3" s="7" t="n">
        <f aca="false">K3</f>
        <v>43</v>
      </c>
      <c r="M3" s="7" t="n">
        <f aca="false">L3</f>
        <v>43</v>
      </c>
      <c r="N3" s="7" t="n">
        <f aca="false">M3</f>
        <v>43</v>
      </c>
      <c r="P3" s="5" t="n">
        <f aca="false">SUM(C3:N3)</f>
        <v>516</v>
      </c>
      <c r="Q3" s="2" t="n">
        <f aca="false">100*P3/$P$37</f>
        <v>5.76998556385395</v>
      </c>
    </row>
    <row r="4" customFormat="false" ht="15.2" hidden="false" customHeight="false" outlineLevel="0" collapsed="false">
      <c r="A4" s="0" t="s">
        <v>19</v>
      </c>
      <c r="C4" s="0" t="n">
        <v>110</v>
      </c>
      <c r="D4" s="7" t="n">
        <f aca="false">C4</f>
        <v>110</v>
      </c>
      <c r="E4" s="7" t="n">
        <f aca="false">D4</f>
        <v>110</v>
      </c>
      <c r="F4" s="7" t="n">
        <f aca="false">E4</f>
        <v>110</v>
      </c>
      <c r="G4" s="7" t="n">
        <f aca="false">F4</f>
        <v>110</v>
      </c>
      <c r="H4" s="7" t="n">
        <f aca="false">G4</f>
        <v>110</v>
      </c>
      <c r="I4" s="7" t="n">
        <f aca="false">H4</f>
        <v>110</v>
      </c>
      <c r="J4" s="7" t="n">
        <f aca="false">I4</f>
        <v>110</v>
      </c>
      <c r="K4" s="7" t="n">
        <f aca="false">J4</f>
        <v>110</v>
      </c>
      <c r="L4" s="7" t="n">
        <f aca="false">K4</f>
        <v>110</v>
      </c>
      <c r="M4" s="7" t="n">
        <f aca="false">L4</f>
        <v>110</v>
      </c>
      <c r="N4" s="7" t="n">
        <f aca="false">M4</f>
        <v>110</v>
      </c>
      <c r="P4" s="5" t="n">
        <f aca="false">SUM(C4:N4)</f>
        <v>1320</v>
      </c>
      <c r="Q4" s="2" t="n">
        <f aca="false">100*P4/$P$37</f>
        <v>14.7604281866031</v>
      </c>
    </row>
    <row r="5" customFormat="false" ht="15.2" hidden="false" customHeight="false" outlineLevel="0" collapsed="false">
      <c r="A5" s="0" t="s">
        <v>20</v>
      </c>
      <c r="C5" s="0" t="n">
        <v>90</v>
      </c>
      <c r="P5" s="5" t="n">
        <f aca="false">SUM(C5:N5)</f>
        <v>90</v>
      </c>
      <c r="Q5" s="2" t="n">
        <f aca="false">100*P5/$P$37</f>
        <v>1.00639283090476</v>
      </c>
    </row>
    <row r="6" customFormat="false" ht="15.2" hidden="false" customHeight="false" outlineLevel="0" collapsed="false">
      <c r="A6" s="0" t="s">
        <v>21</v>
      </c>
      <c r="C6" s="0" t="n">
        <v>282.12</v>
      </c>
      <c r="D6" s="7" t="n">
        <f aca="false">C6</f>
        <v>282.12</v>
      </c>
      <c r="E6" s="7" t="n">
        <f aca="false">D6</f>
        <v>282.12</v>
      </c>
      <c r="F6" s="7" t="n">
        <f aca="false">E6</f>
        <v>282.12</v>
      </c>
      <c r="G6" s="7" t="n">
        <f aca="false">F6</f>
        <v>282.12</v>
      </c>
      <c r="H6" s="7" t="n">
        <f aca="false">G6</f>
        <v>282.12</v>
      </c>
      <c r="I6" s="7" t="n">
        <f aca="false">H6</f>
        <v>282.12</v>
      </c>
      <c r="J6" s="7" t="n">
        <f aca="false">I6</f>
        <v>282.12</v>
      </c>
      <c r="K6" s="7" t="n">
        <f aca="false">J6</f>
        <v>282.12</v>
      </c>
      <c r="L6" s="7" t="n">
        <f aca="false">K6</f>
        <v>282.12</v>
      </c>
      <c r="M6" s="7" t="n">
        <f aca="false">L6</f>
        <v>282.12</v>
      </c>
      <c r="N6" s="7" t="n">
        <f aca="false">M6</f>
        <v>282.12</v>
      </c>
      <c r="P6" s="5" t="n">
        <f aca="false">SUM(C6:N6)</f>
        <v>3385.44</v>
      </c>
      <c r="Q6" s="2" t="n">
        <f aca="false">100*P6/$P$37</f>
        <v>37.8564727273134</v>
      </c>
    </row>
    <row r="7" customFormat="false" ht="15.2" hidden="false" customHeight="false" outlineLevel="0" collapsed="false">
      <c r="A7" s="0" t="s">
        <v>22</v>
      </c>
      <c r="F7" s="0" t="n">
        <v>9.5</v>
      </c>
      <c r="I7" s="0" t="n">
        <v>9.5</v>
      </c>
      <c r="J7" s="0" t="n">
        <v>9.5</v>
      </c>
      <c r="M7" s="0" t="n">
        <v>9.5</v>
      </c>
      <c r="N7" s="0" t="n">
        <v>0</v>
      </c>
      <c r="P7" s="5" t="n">
        <f aca="false">SUM(C7:N7)</f>
        <v>38</v>
      </c>
      <c r="Q7" s="2" t="n">
        <f aca="false">100*P7/$P$37</f>
        <v>0.42492141749312</v>
      </c>
    </row>
    <row r="8" customFormat="false" ht="15.2" hidden="false" customHeight="false" outlineLevel="0" collapsed="false">
      <c r="A8" s="0" t="s">
        <v>23</v>
      </c>
      <c r="F8" s="0" t="n">
        <v>0</v>
      </c>
      <c r="K8" s="0" t="n">
        <v>13.19</v>
      </c>
      <c r="M8" s="0" t="n">
        <v>0</v>
      </c>
      <c r="P8" s="5" t="n">
        <f aca="false">SUM(C8:N8)</f>
        <v>13.19</v>
      </c>
      <c r="Q8" s="2" t="n">
        <f aca="false">100*P8/$P$37</f>
        <v>0.147492460440375</v>
      </c>
    </row>
    <row r="9" customFormat="false" ht="16.5" hidden="false" customHeight="false" outlineLevel="0" collapsed="false">
      <c r="A9" s="0" t="s">
        <v>24</v>
      </c>
      <c r="C9" s="0" t="n">
        <v>85</v>
      </c>
      <c r="G9" s="0" t="n">
        <v>70</v>
      </c>
      <c r="H9" s="0" t="n">
        <v>412.56</v>
      </c>
      <c r="I9" s="0" t="n">
        <v>30.49</v>
      </c>
      <c r="L9" s="0" t="n">
        <v>332.08</v>
      </c>
      <c r="M9" s="0" t="n">
        <v>0</v>
      </c>
      <c r="P9" s="5" t="n">
        <f aca="false">SUM(C9:N9)</f>
        <v>930.13</v>
      </c>
      <c r="Q9" s="2" t="n">
        <f aca="false">100*(P9+P10)/$P$37</f>
        <v>10.982317677961</v>
      </c>
    </row>
    <row r="10" customFormat="false" ht="15.2" hidden="false" customHeight="false" outlineLevel="0" collapsed="false">
      <c r="A10" s="0" t="s">
        <v>25</v>
      </c>
      <c r="C10" s="0" t="n">
        <v>0</v>
      </c>
      <c r="L10" s="0" t="n">
        <v>52</v>
      </c>
      <c r="M10" s="0" t="n">
        <v>0</v>
      </c>
      <c r="P10" s="5" t="n">
        <f aca="false">SUM(C10:N10)</f>
        <v>52</v>
      </c>
    </row>
    <row r="11" customFormat="false" ht="15.2" hidden="false" customHeight="false" outlineLevel="0" collapsed="false">
      <c r="P11" s="5" t="n">
        <f aca="false">SUM(C11:N11)</f>
        <v>0</v>
      </c>
    </row>
    <row r="12" s="8" customFormat="true" ht="15.2" hidden="false" customHeight="false" outlineLevel="0" collapsed="false">
      <c r="A12" s="8" t="s">
        <v>27</v>
      </c>
      <c r="C12" s="9" t="n">
        <f aca="false">C13+C16+C19+C22+C25+C28</f>
        <v>226.68</v>
      </c>
      <c r="D12" s="9" t="n">
        <f aca="false">D13+D16+D19+D22+D25+D28</f>
        <v>189.03</v>
      </c>
      <c r="E12" s="9" t="n">
        <f aca="false">E13+E16+E19+E22+E25+E28</f>
        <v>188.86</v>
      </c>
      <c r="F12" s="9" t="n">
        <f aca="false">F13+F16+F19+F22+F25+F28</f>
        <v>124.32</v>
      </c>
      <c r="G12" s="9" t="n">
        <f aca="false">G13+G16+G19+G22+G25+G28</f>
        <v>237.51</v>
      </c>
      <c r="H12" s="9" t="n">
        <f aca="false">H13+H16+H19+H22+H25+H28</f>
        <v>197.25</v>
      </c>
      <c r="I12" s="9" t="n">
        <f aca="false">I13+I16+I19+I22+I25+I28</f>
        <v>130.74</v>
      </c>
      <c r="J12" s="9" t="n">
        <f aca="false">J13+J16+J19+J22+J25+J28</f>
        <v>210.3</v>
      </c>
      <c r="K12" s="9" t="n">
        <f aca="false">K13+K16+K19+K22+K25+K28</f>
        <v>222.15</v>
      </c>
      <c r="L12" s="9" t="n">
        <f aca="false">L13+L16+L19+L22+L25+L28</f>
        <v>285.41</v>
      </c>
      <c r="M12" s="9" t="n">
        <f aca="false">M13+M16+M19+M22+M25+M28</f>
        <v>375.1</v>
      </c>
      <c r="N12" s="9" t="n">
        <f aca="false">N13+N16+N19+N22+N25+N28</f>
        <v>210.72</v>
      </c>
      <c r="P12" s="10" t="n">
        <f aca="false">SUM(C12:N12)</f>
        <v>2598.07</v>
      </c>
      <c r="Q12" s="2" t="n">
        <f aca="false">100*P12/$P$37</f>
        <v>29.0519891354303</v>
      </c>
    </row>
    <row r="13" customFormat="false" ht="15.2" hidden="false" customHeight="false" outlineLevel="0" collapsed="false">
      <c r="A13" s="0" t="n">
        <v>1</v>
      </c>
      <c r="B13" s="0" t="s">
        <v>28</v>
      </c>
      <c r="C13" s="0" t="n">
        <v>63.94</v>
      </c>
      <c r="D13" s="0" t="n">
        <v>64.01</v>
      </c>
      <c r="E13" s="0" t="n">
        <v>61.73</v>
      </c>
      <c r="F13" s="0" t="n">
        <v>67.23</v>
      </c>
      <c r="G13" s="0" t="n">
        <v>61.57</v>
      </c>
      <c r="H13" s="0" t="n">
        <v>64.98</v>
      </c>
      <c r="I13" s="0" t="n">
        <v>64.15</v>
      </c>
      <c r="J13" s="0" t="n">
        <v>68</v>
      </c>
      <c r="K13" s="0" t="n">
        <v>75.44</v>
      </c>
      <c r="L13" s="0" t="n">
        <v>71.54</v>
      </c>
      <c r="M13" s="0" t="n">
        <v>69.45</v>
      </c>
      <c r="N13" s="7" t="n">
        <v>70.48</v>
      </c>
    </row>
    <row r="14" customFormat="false" ht="15.2" hidden="false" customHeight="false" outlineLevel="0" collapsed="false">
      <c r="B14" s="0" t="s">
        <v>29</v>
      </c>
      <c r="C14" s="0" t="n">
        <v>146364</v>
      </c>
      <c r="D14" s="0" t="n">
        <v>149631</v>
      </c>
      <c r="E14" s="0" t="n">
        <v>152395</v>
      </c>
      <c r="F14" s="0" t="n">
        <v>155342</v>
      </c>
      <c r="G14" s="0" t="n">
        <v>157224</v>
      </c>
      <c r="H14" s="0" t="n">
        <v>160805</v>
      </c>
      <c r="I14" s="0" t="n">
        <v>163438</v>
      </c>
      <c r="J14" s="0" t="n">
        <v>165183</v>
      </c>
      <c r="K14" s="0" t="n">
        <v>167940</v>
      </c>
      <c r="L14" s="0" t="n">
        <v>170831</v>
      </c>
      <c r="M14" s="0" t="n">
        <v>174507</v>
      </c>
      <c r="N14" s="7" t="n">
        <v>179435</v>
      </c>
    </row>
    <row r="15" customFormat="false" ht="15.2" hidden="false" customHeight="false" outlineLevel="0" collapsed="false">
      <c r="B15" s="0" t="s">
        <v>30</v>
      </c>
      <c r="C15" s="0" t="n">
        <v>56.14</v>
      </c>
      <c r="D15" s="0" t="n">
        <v>54.76</v>
      </c>
      <c r="E15" s="0" t="n">
        <v>53.26</v>
      </c>
      <c r="F15" s="0" t="n">
        <v>54.7</v>
      </c>
      <c r="G15" s="0" t="n">
        <v>53.12</v>
      </c>
      <c r="H15" s="0" t="n">
        <v>53.31</v>
      </c>
      <c r="I15" s="0" t="n">
        <v>50.75</v>
      </c>
      <c r="J15" s="0" t="n">
        <v>52.55</v>
      </c>
      <c r="K15" s="0" t="n">
        <v>54.31</v>
      </c>
      <c r="L15" s="0" t="n">
        <v>54.03</v>
      </c>
      <c r="M15" s="0" t="n">
        <v>50</v>
      </c>
      <c r="N15" s="7" t="n">
        <v>53.64</v>
      </c>
    </row>
    <row r="16" customFormat="false" ht="15.2" hidden="false" customHeight="false" outlineLevel="0" collapsed="false">
      <c r="A16" s="0" t="n">
        <v>2</v>
      </c>
      <c r="C16" s="0" t="n">
        <v>48.07</v>
      </c>
      <c r="D16" s="0" t="n">
        <v>66.4</v>
      </c>
      <c r="E16" s="0" t="n">
        <v>64.03</v>
      </c>
      <c r="F16" s="0" t="n">
        <v>57.09</v>
      </c>
      <c r="G16" s="0" t="n">
        <v>55.14</v>
      </c>
      <c r="H16" s="0" t="n">
        <v>66.83</v>
      </c>
      <c r="I16" s="0" t="n">
        <v>66.59</v>
      </c>
      <c r="J16" s="0" t="n">
        <v>71.03</v>
      </c>
      <c r="K16" s="0" t="n">
        <v>72.44</v>
      </c>
      <c r="L16" s="0" t="n">
        <v>62.94</v>
      </c>
      <c r="M16" s="3" t="n">
        <v>70.8</v>
      </c>
      <c r="N16" s="0" t="n">
        <v>68.91</v>
      </c>
    </row>
    <row r="17" customFormat="false" ht="15.2" hidden="false" customHeight="false" outlineLevel="0" collapsed="false">
      <c r="C17" s="0" t="n">
        <v>147027</v>
      </c>
      <c r="D17" s="0" t="n">
        <v>150582</v>
      </c>
      <c r="E17" s="0" t="n">
        <v>153318</v>
      </c>
      <c r="F17" s="0" t="n">
        <v>156273</v>
      </c>
      <c r="G17" s="0" t="n">
        <v>158113</v>
      </c>
      <c r="H17" s="0" t="n">
        <v>161683</v>
      </c>
      <c r="I17" s="0" t="n">
        <v>164132</v>
      </c>
      <c r="J17" s="0" t="n">
        <v>166154</v>
      </c>
      <c r="K17" s="0" t="n">
        <v>168927</v>
      </c>
      <c r="L17" s="0" t="n">
        <v>171690</v>
      </c>
      <c r="M17" s="3" t="n">
        <v>175434</v>
      </c>
      <c r="N17" s="0" t="n">
        <v>180394</v>
      </c>
    </row>
    <row r="18" customFormat="false" ht="15.2" hidden="false" customHeight="false" outlineLevel="0" collapsed="false">
      <c r="C18" s="0" t="n">
        <v>40.29</v>
      </c>
      <c r="D18" s="0" t="n">
        <v>53.06</v>
      </c>
      <c r="E18" s="0" t="n">
        <v>52.1</v>
      </c>
      <c r="F18" s="0" t="n">
        <v>48.84</v>
      </c>
      <c r="G18" s="0" t="n">
        <v>43.99</v>
      </c>
      <c r="H18" s="0" t="n">
        <v>50.9</v>
      </c>
      <c r="I18" s="0" t="n">
        <v>51.66</v>
      </c>
      <c r="J18" s="0" t="n">
        <v>53.85</v>
      </c>
      <c r="K18" s="0" t="n">
        <v>54.1</v>
      </c>
      <c r="L18" s="0" t="n">
        <v>46.31</v>
      </c>
      <c r="M18" s="7" t="n">
        <v>54.09</v>
      </c>
      <c r="N18" s="0" t="n">
        <v>51.85</v>
      </c>
    </row>
    <row r="19" customFormat="false" ht="15.2" hidden="false" customHeight="false" outlineLevel="0" collapsed="false">
      <c r="A19" s="0" t="n">
        <v>3</v>
      </c>
      <c r="C19" s="0" t="n">
        <v>59.82</v>
      </c>
      <c r="D19" s="0" t="n">
        <v>58.62</v>
      </c>
      <c r="E19" s="0" t="n">
        <v>63.1</v>
      </c>
      <c r="G19" s="0" t="n">
        <v>63.15</v>
      </c>
      <c r="H19" s="0" t="n">
        <v>65.44</v>
      </c>
      <c r="J19" s="0" t="n">
        <v>71.27</v>
      </c>
      <c r="K19" s="0" t="n">
        <v>74.27</v>
      </c>
      <c r="L19" s="0" t="n">
        <v>76.19</v>
      </c>
      <c r="M19" s="0" t="n">
        <v>76.38</v>
      </c>
      <c r="N19" s="0" t="n">
        <v>71.33</v>
      </c>
    </row>
    <row r="20" customFormat="false" ht="15.2" hidden="false" customHeight="false" outlineLevel="0" collapsed="false">
      <c r="C20" s="0" t="n">
        <v>147840</v>
      </c>
      <c r="D20" s="0" t="n">
        <v>151418</v>
      </c>
      <c r="E20" s="0" t="n">
        <v>154324</v>
      </c>
      <c r="G20" s="0" t="n">
        <v>159072</v>
      </c>
      <c r="H20" s="0" t="n">
        <v>162549</v>
      </c>
      <c r="J20" s="0" t="n">
        <v>167042</v>
      </c>
      <c r="K20" s="0" t="n">
        <v>169900</v>
      </c>
      <c r="L20" s="0" t="n">
        <v>172642</v>
      </c>
      <c r="M20" s="0" t="n">
        <v>178491</v>
      </c>
      <c r="N20" s="0" t="n">
        <v>181387</v>
      </c>
    </row>
    <row r="21" customFormat="false" ht="15.2" hidden="false" customHeight="false" outlineLevel="0" collapsed="false">
      <c r="C21" s="0" t="n">
        <v>53.65</v>
      </c>
      <c r="D21" s="0" t="n">
        <v>50.58</v>
      </c>
      <c r="E21" s="0" t="n">
        <v>52.96</v>
      </c>
      <c r="G21" s="0" t="n">
        <v>53.79</v>
      </c>
      <c r="H21" s="0" t="n">
        <v>51.94</v>
      </c>
      <c r="J21" s="0" t="n">
        <v>52.83</v>
      </c>
      <c r="K21" s="0" t="n">
        <v>53.09</v>
      </c>
      <c r="L21" s="0" t="n">
        <v>53.32</v>
      </c>
      <c r="M21" s="0" t="n">
        <v>51.61</v>
      </c>
      <c r="N21" s="0" t="n">
        <v>54.7</v>
      </c>
    </row>
    <row r="22" customFormat="false" ht="15.2" hidden="false" customHeight="false" outlineLevel="0" collapsed="false">
      <c r="A22" s="0" t="n">
        <v>4</v>
      </c>
      <c r="C22" s="0" t="n">
        <v>54.85</v>
      </c>
      <c r="G22" s="0" t="n">
        <v>57.65</v>
      </c>
      <c r="L22" s="0" t="n">
        <v>74.74</v>
      </c>
      <c r="M22" s="0" t="n">
        <v>28.22</v>
      </c>
    </row>
    <row r="23" customFormat="false" ht="15.2" hidden="false" customHeight="false" outlineLevel="0" collapsed="false">
      <c r="C23" s="0" t="n">
        <v>148622</v>
      </c>
      <c r="G23" s="0" t="n">
        <v>159895</v>
      </c>
      <c r="L23" s="0" t="n">
        <v>173641</v>
      </c>
      <c r="M23" s="0" t="n">
        <v>177503</v>
      </c>
    </row>
    <row r="24" customFormat="false" ht="15.2" hidden="false" customHeight="false" outlineLevel="0" collapsed="false">
      <c r="C24" s="0" t="n">
        <v>48.85</v>
      </c>
      <c r="G24" s="0" t="n">
        <v>46.16</v>
      </c>
      <c r="L24" s="0" t="n">
        <v>54.2</v>
      </c>
      <c r="M24" s="0" t="n">
        <v>20.55</v>
      </c>
    </row>
    <row r="25" customFormat="false" ht="15.2" hidden="false" customHeight="false" outlineLevel="0" collapsed="false">
      <c r="A25" s="0" t="n">
        <v>5</v>
      </c>
      <c r="M25" s="0" t="n">
        <v>53.95</v>
      </c>
    </row>
    <row r="26" customFormat="false" ht="15.2" hidden="false" customHeight="false" outlineLevel="0" collapsed="false">
      <c r="M26" s="0" t="n">
        <v>176143</v>
      </c>
    </row>
    <row r="27" customFormat="false" ht="15.2" hidden="false" customHeight="false" outlineLevel="0" collapsed="false">
      <c r="M27" s="0" t="n">
        <v>38.26</v>
      </c>
    </row>
    <row r="28" customFormat="false" ht="15.2" hidden="false" customHeight="false" outlineLevel="0" collapsed="false">
      <c r="A28" s="0" t="n">
        <v>6</v>
      </c>
      <c r="M28" s="0" t="n">
        <v>76.3</v>
      </c>
    </row>
    <row r="29" customFormat="false" ht="15.2" hidden="false" customHeight="false" outlineLevel="0" collapsed="false">
      <c r="M29" s="0" t="n">
        <v>177208</v>
      </c>
    </row>
    <row r="30" customFormat="false" ht="15.2" hidden="false" customHeight="false" outlineLevel="0" collapsed="false">
      <c r="C30" s="0" t="n">
        <v>5</v>
      </c>
      <c r="M30" s="0" t="n">
        <v>51.94</v>
      </c>
    </row>
    <row r="31" customFormat="false" ht="15.2" hidden="false" customHeight="false" outlineLevel="0" collapsed="false">
      <c r="A31" s="0" t="s">
        <v>31</v>
      </c>
      <c r="B31" s="0" t="n">
        <v>145382</v>
      </c>
      <c r="C31" s="7" t="n">
        <f aca="false">MAX(C14,C17,C20,C23,C26,C29,B31)</f>
        <v>148622</v>
      </c>
      <c r="D31" s="7" t="n">
        <f aca="false">MAX(D14,D17,D20,D23,D26,D29,C31)</f>
        <v>151418</v>
      </c>
      <c r="E31" s="7" t="n">
        <f aca="false">MAX(E14,E17,E20,E23,E26,E29,D31)</f>
        <v>154324</v>
      </c>
      <c r="F31" s="7" t="n">
        <f aca="false">MAX(F14,F17,F20,F23,F26,F29,E31)</f>
        <v>156273</v>
      </c>
      <c r="G31" s="7" t="n">
        <f aca="false">MAX(G14,G17,G20,G23,G26,G29,F31)</f>
        <v>159895</v>
      </c>
      <c r="H31" s="7" t="n">
        <f aca="false">MAX(H14,H17,H20,H23,H26,H29,G31)</f>
        <v>162549</v>
      </c>
      <c r="I31" s="7" t="n">
        <f aca="false">MAX(I14,I17,I20,I23,I26,I29,H31)</f>
        <v>164132</v>
      </c>
      <c r="J31" s="7" t="n">
        <f aca="false">MAX(J14,J17,J20,J23,J26,J29,I31)</f>
        <v>167042</v>
      </c>
      <c r="K31" s="7" t="n">
        <f aca="false">MAX(K14,K17,K20,K23,K26,K29,J31)</f>
        <v>169900</v>
      </c>
      <c r="L31" s="7" t="n">
        <f aca="false">MAX(L14,L17,L20,L23,L26,L29,K31)</f>
        <v>173641</v>
      </c>
      <c r="M31" s="7" t="n">
        <f aca="false">MAX(M14,M17,M20,M23,M26,M29,L31)</f>
        <v>178491</v>
      </c>
      <c r="N31" s="7" t="n">
        <f aca="false">MAX(N14,N17,N20,N23,N26,N29,M31)</f>
        <v>181387</v>
      </c>
    </row>
    <row r="32" customFormat="false" ht="15.2" hidden="false" customHeight="false" outlineLevel="0" collapsed="false">
      <c r="A32" s="0" t="s">
        <v>32</v>
      </c>
      <c r="C32" s="7" t="n">
        <f aca="false">B31</f>
        <v>145382</v>
      </c>
      <c r="D32" s="7" t="n">
        <f aca="false">C31</f>
        <v>148622</v>
      </c>
      <c r="E32" s="7" t="n">
        <f aca="false">D31</f>
        <v>151418</v>
      </c>
      <c r="F32" s="7" t="n">
        <f aca="false">E31</f>
        <v>154324</v>
      </c>
      <c r="G32" s="7" t="n">
        <f aca="false">F31</f>
        <v>156273</v>
      </c>
      <c r="H32" s="7" t="n">
        <f aca="false">G31</f>
        <v>159895</v>
      </c>
      <c r="I32" s="7" t="n">
        <f aca="false">H31</f>
        <v>162549</v>
      </c>
      <c r="J32" s="7" t="n">
        <f aca="false">I31</f>
        <v>164132</v>
      </c>
      <c r="K32" s="7" t="n">
        <f aca="false">J31</f>
        <v>167042</v>
      </c>
      <c r="L32" s="7" t="n">
        <f aca="false">K31</f>
        <v>169900</v>
      </c>
      <c r="M32" s="7" t="n">
        <f aca="false">L31</f>
        <v>173641</v>
      </c>
      <c r="N32" s="7" t="n">
        <f aca="false">M31</f>
        <v>178491</v>
      </c>
    </row>
    <row r="33" s="1" customFormat="true" ht="15.2" hidden="false" customHeight="false" outlineLevel="0" collapsed="false">
      <c r="A33" s="1" t="s">
        <v>33</v>
      </c>
      <c r="C33" s="1" t="n">
        <f aca="false">C31-C32</f>
        <v>3240</v>
      </c>
      <c r="D33" s="1" t="n">
        <f aca="false">D31-D32</f>
        <v>2796</v>
      </c>
      <c r="E33" s="1" t="n">
        <f aca="false">E31-E32</f>
        <v>2906</v>
      </c>
      <c r="F33" s="1" t="n">
        <f aca="false">F31-F32</f>
        <v>1949</v>
      </c>
      <c r="G33" s="1" t="n">
        <f aca="false">G31-G32</f>
        <v>3622</v>
      </c>
      <c r="H33" s="1" t="n">
        <f aca="false">H31-H32</f>
        <v>2654</v>
      </c>
      <c r="I33" s="1" t="n">
        <f aca="false">I31-I32</f>
        <v>1583</v>
      </c>
      <c r="J33" s="1" t="n">
        <f aca="false">J31-J32</f>
        <v>2910</v>
      </c>
      <c r="K33" s="1" t="n">
        <f aca="false">K31-K32</f>
        <v>2858</v>
      </c>
      <c r="L33" s="1" t="n">
        <f aca="false">L31-L32</f>
        <v>3741</v>
      </c>
      <c r="M33" s="1" t="n">
        <f aca="false">M31-M32</f>
        <v>4850</v>
      </c>
      <c r="N33" s="1" t="n">
        <f aca="false">N31-N32</f>
        <v>2896</v>
      </c>
      <c r="P33" s="5" t="n">
        <f aca="false">SUM(C33:N33)+1</f>
        <v>36006</v>
      </c>
      <c r="Q33" s="12"/>
      <c r="R33" s="1" t="s">
        <v>34</v>
      </c>
    </row>
    <row r="34" s="1" customFormat="true" ht="15.2" hidden="false" customHeight="false" outlineLevel="0" collapsed="false">
      <c r="A34" s="1" t="s">
        <v>35</v>
      </c>
      <c r="C34" s="1" t="n">
        <f aca="false">SUM(C15,C18,C21,C24,C27,C30)</f>
        <v>203.93</v>
      </c>
      <c r="D34" s="1" t="n">
        <f aca="false">SUM(D15,D18,D21,D24,D27,D30)</f>
        <v>158.4</v>
      </c>
      <c r="E34" s="1" t="n">
        <f aca="false">SUM(E15,E18,E21,E24,E27,E30)</f>
        <v>158.32</v>
      </c>
      <c r="F34" s="1" t="n">
        <f aca="false">SUM(F15,F18,F21,F24,F27,F30)</f>
        <v>103.54</v>
      </c>
      <c r="G34" s="1" t="n">
        <f aca="false">SUM(G15,G18,G21,G24,G27,G30)</f>
        <v>197.06</v>
      </c>
      <c r="H34" s="1" t="n">
        <f aca="false">SUM(H15,H18,H21,H24,H27,H30)</f>
        <v>156.15</v>
      </c>
      <c r="I34" s="1" t="n">
        <f aca="false">SUM(I15,I18,I21,I24,I27,I30)</f>
        <v>102.41</v>
      </c>
      <c r="J34" s="1" t="n">
        <f aca="false">SUM(J15,J18,J21,J24,J27,J30)</f>
        <v>159.23</v>
      </c>
      <c r="K34" s="1" t="n">
        <f aca="false">SUM(K15,K18,K21,K24,K27,K30)</f>
        <v>161.5</v>
      </c>
      <c r="L34" s="1" t="n">
        <f aca="false">SUM(L15,L18,L21,L24,L27,L30)</f>
        <v>207.86</v>
      </c>
      <c r="M34" s="1" t="n">
        <f aca="false">SUM(M15,M18,M21,M24,M27,M30)</f>
        <v>266.45</v>
      </c>
      <c r="N34" s="1" t="n">
        <f aca="false">SUM(N15,N18,N21,N24,N27,N30)</f>
        <v>160.19</v>
      </c>
      <c r="P34" s="5" t="n">
        <f aca="false">SUM(C34:N34)+1</f>
        <v>2036.04</v>
      </c>
      <c r="Q34" s="12"/>
    </row>
    <row r="35" s="1" customFormat="true" ht="12.9" hidden="false" customHeight="false" outlineLevel="0" collapsed="false">
      <c r="A35" s="1" t="s">
        <v>36</v>
      </c>
      <c r="C35" s="1" t="n">
        <f aca="false">100*C34/(0.00000001+C33)</f>
        <v>6.29413580244971</v>
      </c>
      <c r="D35" s="1" t="n">
        <f aca="false">100*D34/(0.00000001+D33)</f>
        <v>5.66523605148188</v>
      </c>
      <c r="E35" s="1" t="n">
        <f aca="false">100*E34/(0.00000001+E33)</f>
        <v>5.44803854093101</v>
      </c>
      <c r="F35" s="1" t="n">
        <f aca="false">100*F34/(0.00000001+F33)</f>
        <v>5.3124679322457</v>
      </c>
      <c r="G35" s="1" t="n">
        <f aca="false">100*G34/(0.00000001+G33)</f>
        <v>5.44064053007885</v>
      </c>
      <c r="H35" s="1" t="n">
        <f aca="false">100*H34/(0.00000001+H33)</f>
        <v>5.88357196682033</v>
      </c>
      <c r="I35" s="1" t="n">
        <f aca="false">100*I34/(0.00000001+I33)</f>
        <v>6.46936197090038</v>
      </c>
      <c r="J35" s="1" t="n">
        <f aca="false">100*J34/(0.00000001+J33)</f>
        <v>5.47182130582312</v>
      </c>
      <c r="K35" s="1" t="n">
        <f aca="false">100*K34/(0.00000001+K33)</f>
        <v>5.65080475855266</v>
      </c>
      <c r="L35" s="1" t="n">
        <f aca="false">100*L34/(0.00000001+L33)</f>
        <v>5.55626837742434</v>
      </c>
      <c r="M35" s="1" t="n">
        <f aca="false">100*M34/(0.00000001+M33)</f>
        <v>5.49381443297836</v>
      </c>
      <c r="N35" s="1" t="n">
        <f aca="false">100*N34/(0.00000001+N33)</f>
        <v>5.5314226519146</v>
      </c>
      <c r="P35" s="1" t="n">
        <f aca="false">100*P34/P33</f>
        <v>5.65472421263123</v>
      </c>
      <c r="Q35" s="12" t="n">
        <f aca="false">100/P35</f>
        <v>17.6843284021925</v>
      </c>
    </row>
    <row r="36" s="3" customFormat="true" ht="12.9" hidden="false" customHeight="false" outlineLevel="0" collapsed="false">
      <c r="C36" s="3" t="n">
        <f aca="false">100/(C35+0.00000000001)</f>
        <v>15.8878046388705</v>
      </c>
      <c r="D36" s="3" t="n">
        <f aca="false">100/(D35+0.00000000001)</f>
        <v>17.6515151515471</v>
      </c>
      <c r="E36" s="3" t="n">
        <f aca="false">100/(E35+0.00000000001)</f>
        <v>18.3552299141275</v>
      </c>
      <c r="F36" s="3" t="n">
        <f aca="false">100/(F35+0.00000000001)</f>
        <v>18.8236430365688</v>
      </c>
      <c r="G36" s="3" t="n">
        <f aca="false">100/(G35+0.00000000001)</f>
        <v>18.3801887750093</v>
      </c>
      <c r="H36" s="3" t="n">
        <f aca="false">100/(H35+0.00000000001)</f>
        <v>16.9964777457924</v>
      </c>
      <c r="I36" s="3" t="n">
        <f aca="false">100/(I35+0.00000000001)</f>
        <v>15.4574748560448</v>
      </c>
      <c r="J36" s="3" t="n">
        <f aca="false">100/(J35+0.00000000001)</f>
        <v>18.275450606071</v>
      </c>
      <c r="K36" s="3" t="n">
        <f aca="false">100/(K35+0.00000000001)</f>
        <v>17.6965944272752</v>
      </c>
      <c r="L36" s="3" t="n">
        <f aca="false">100/(L35+0.00000000001)</f>
        <v>17.9976907534074</v>
      </c>
      <c r="M36" s="3" t="n">
        <f aca="false">100/(M35+0.00000000001)</f>
        <v>18.2022893601095</v>
      </c>
      <c r="N36" s="3" t="n">
        <f aca="false">100/(N35+0.00000000001)</f>
        <v>18.0785317435843</v>
      </c>
      <c r="P36" s="1"/>
      <c r="Q36" s="4"/>
    </row>
    <row r="37" s="1" customFormat="true" ht="15.2" hidden="false" customHeight="false" outlineLevel="0" collapsed="false">
      <c r="A37" s="1" t="s">
        <v>37</v>
      </c>
      <c r="C37" s="1" t="n">
        <f aca="false">SUM(C3:C12)</f>
        <v>836.8</v>
      </c>
      <c r="D37" s="1" t="n">
        <f aca="false">SUM(D3:D12)</f>
        <v>624.15</v>
      </c>
      <c r="E37" s="1" t="n">
        <f aca="false">SUM(E3:E12)</f>
        <v>623.98</v>
      </c>
      <c r="F37" s="1" t="n">
        <f aca="false">SUM(F3:F12)</f>
        <v>568.94</v>
      </c>
      <c r="G37" s="1" t="n">
        <f aca="false">SUM(G3:G12)</f>
        <v>742.63</v>
      </c>
      <c r="H37" s="1" t="n">
        <f aca="false">SUM(H3:H12)</f>
        <v>1044.93</v>
      </c>
      <c r="I37" s="1" t="n">
        <f aca="false">SUM(I3:I12)</f>
        <v>605.85</v>
      </c>
      <c r="J37" s="1" t="n">
        <f aca="false">SUM(J3:J12)</f>
        <v>654.92</v>
      </c>
      <c r="K37" s="1" t="n">
        <f aca="false">SUM(K3:K12)</f>
        <v>670.46</v>
      </c>
      <c r="L37" s="1" t="n">
        <f aca="false">SUM(L3:L12)</f>
        <v>1104.61</v>
      </c>
      <c r="M37" s="1" t="n">
        <f aca="false">SUM(M3:M12)</f>
        <v>819.72</v>
      </c>
      <c r="N37" s="1" t="n">
        <f aca="false">SUM(N3:N12)</f>
        <v>645.84</v>
      </c>
      <c r="P37" s="5" t="n">
        <f aca="false">SUM(C37:N37)</f>
        <v>8942.83</v>
      </c>
      <c r="Q37" s="12"/>
      <c r="R37" s="13" t="n">
        <f aca="false">P37/P33</f>
        <v>0.248370549352886</v>
      </c>
    </row>
    <row r="39" customFormat="false" ht="15.2" hidden="false" customHeight="false" outlineLevel="0" collapsed="false">
      <c r="A39" s="0" t="s">
        <v>38</v>
      </c>
      <c r="P39" s="5" t="n">
        <f aca="false">P6+P7+P8+P9+P10+P11+P12</f>
        <v>7016.83</v>
      </c>
      <c r="R39" s="7" t="n">
        <f aca="false">P39/P33</f>
        <v>0.194879464533689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4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1" activeCellId="0" sqref="C41"/>
    </sheetView>
  </sheetViews>
  <sheetFormatPr defaultRowHeight="12.75"/>
  <cols>
    <col collapsed="false" hidden="false" max="1" min="1" style="0" width="21.0612244897959"/>
    <col collapsed="false" hidden="false" max="15" min="2" style="0" width="11.5663265306122"/>
    <col collapsed="false" hidden="false" max="16" min="16" style="5" width="11.5663265306122"/>
    <col collapsed="false" hidden="false" max="17" min="17" style="0" width="11.5663265306122"/>
    <col collapsed="false" hidden="false" max="18" min="18" style="0" width="13.3826530612245"/>
    <col collapsed="false" hidden="false" max="1025" min="19" style="0" width="11.5663265306122"/>
  </cols>
  <sheetData>
    <row r="1" customFormat="false" ht="12.75" hidden="false" customHeight="false" outlineLevel="0" collapsed="false">
      <c r="A1" s="0" t="n">
        <v>2009</v>
      </c>
      <c r="C1" s="6" t="s">
        <v>4</v>
      </c>
      <c r="D1" s="6" t="s">
        <v>5</v>
      </c>
      <c r="E1" s="0" t="s">
        <v>6</v>
      </c>
      <c r="F1" s="0" t="s">
        <v>7</v>
      </c>
      <c r="G1" s="0" t="s">
        <v>8</v>
      </c>
      <c r="H1" s="0" t="s">
        <v>9</v>
      </c>
      <c r="I1" s="0" t="s">
        <v>10</v>
      </c>
      <c r="J1" s="0" t="s">
        <v>11</v>
      </c>
      <c r="K1" s="0" t="s">
        <v>12</v>
      </c>
      <c r="L1" s="0" t="s">
        <v>13</v>
      </c>
      <c r="M1" s="0" t="s">
        <v>14</v>
      </c>
      <c r="N1" s="0" t="s">
        <v>15</v>
      </c>
    </row>
    <row r="3" customFormat="false" ht="12.75" hidden="false" customHeight="false" outlineLevel="0" collapsed="false">
      <c r="A3" s="0" t="s">
        <v>18</v>
      </c>
      <c r="C3" s="0" t="n">
        <v>43</v>
      </c>
      <c r="D3" s="7" t="n">
        <f aca="false">C3</f>
        <v>43</v>
      </c>
      <c r="E3" s="7" t="n">
        <f aca="false">D3</f>
        <v>43</v>
      </c>
      <c r="F3" s="7" t="n">
        <f aca="false">E3</f>
        <v>43</v>
      </c>
      <c r="G3" s="7" t="n">
        <f aca="false">F3</f>
        <v>43</v>
      </c>
      <c r="H3" s="7" t="n">
        <f aca="false">G3</f>
        <v>43</v>
      </c>
      <c r="I3" s="7" t="n">
        <f aca="false">H3</f>
        <v>43</v>
      </c>
      <c r="J3" s="7" t="n">
        <f aca="false">I3</f>
        <v>43</v>
      </c>
      <c r="K3" s="7" t="n">
        <f aca="false">J3</f>
        <v>43</v>
      </c>
      <c r="L3" s="7" t="n">
        <f aca="false">K3</f>
        <v>43</v>
      </c>
      <c r="M3" s="7" t="n">
        <f aca="false">L3</f>
        <v>43</v>
      </c>
      <c r="N3" s="7" t="n">
        <f aca="false">M3</f>
        <v>43</v>
      </c>
      <c r="P3" s="5" t="n">
        <f aca="false">SUM(C3:N3)</f>
        <v>516</v>
      </c>
      <c r="Q3" s="7" t="n">
        <f aca="false">100*P3/$P$37</f>
        <v>5.70506158370741</v>
      </c>
    </row>
    <row r="4" customFormat="false" ht="12.75" hidden="false" customHeight="false" outlineLevel="0" collapsed="false">
      <c r="A4" s="0" t="s">
        <v>19</v>
      </c>
      <c r="C4" s="0" t="n">
        <v>103</v>
      </c>
      <c r="D4" s="7" t="n">
        <f aca="false">C4</f>
        <v>103</v>
      </c>
      <c r="E4" s="7" t="n">
        <f aca="false">D4</f>
        <v>103</v>
      </c>
      <c r="F4" s="7" t="n">
        <f aca="false">E4</f>
        <v>103</v>
      </c>
      <c r="G4" s="7" t="n">
        <f aca="false">F4</f>
        <v>103</v>
      </c>
      <c r="H4" s="7" t="n">
        <f aca="false">G4</f>
        <v>103</v>
      </c>
      <c r="I4" s="7" t="n">
        <v>110</v>
      </c>
      <c r="J4" s="7" t="n">
        <f aca="false">I4</f>
        <v>110</v>
      </c>
      <c r="K4" s="7" t="n">
        <f aca="false">J4</f>
        <v>110</v>
      </c>
      <c r="L4" s="7" t="n">
        <f aca="false">K4</f>
        <v>110</v>
      </c>
      <c r="M4" s="7" t="n">
        <f aca="false">L4</f>
        <v>110</v>
      </c>
      <c r="N4" s="7" t="n">
        <f aca="false">M4</f>
        <v>110</v>
      </c>
      <c r="P4" s="5" t="n">
        <f aca="false">SUM(C4:N4)</f>
        <v>1278</v>
      </c>
      <c r="Q4" s="7" t="n">
        <f aca="false">100*P4/$P$37</f>
        <v>14.1299781084846</v>
      </c>
    </row>
    <row r="5" customFormat="false" ht="12.75" hidden="false" customHeight="false" outlineLevel="0" collapsed="false">
      <c r="A5" s="0" t="s">
        <v>20</v>
      </c>
      <c r="C5" s="0" t="n">
        <v>90</v>
      </c>
      <c r="P5" s="5" t="n">
        <f aca="false">SUM(C5:N5)</f>
        <v>90</v>
      </c>
      <c r="Q5" s="7" t="n">
        <f aca="false">100*P5/$P$37</f>
        <v>0.995068880879199</v>
      </c>
    </row>
    <row r="6" customFormat="false" ht="12.75" hidden="false" customHeight="false" outlineLevel="0" collapsed="false">
      <c r="A6" s="0" t="s">
        <v>21</v>
      </c>
      <c r="C6" s="0" t="n">
        <v>296.17</v>
      </c>
      <c r="D6" s="7" t="n">
        <f aca="false">C6</f>
        <v>296.17</v>
      </c>
      <c r="E6" s="7" t="n">
        <f aca="false">D6</f>
        <v>296.17</v>
      </c>
      <c r="F6" s="7" t="n">
        <f aca="false">E6</f>
        <v>296.17</v>
      </c>
      <c r="G6" s="7" t="n">
        <f aca="false">F6</f>
        <v>296.17</v>
      </c>
      <c r="H6" s="7" t="n">
        <f aca="false">G6</f>
        <v>296.17</v>
      </c>
      <c r="I6" s="7" t="n">
        <f aca="false">H6</f>
        <v>296.17</v>
      </c>
      <c r="J6" s="7" t="n">
        <f aca="false">I6</f>
        <v>296.17</v>
      </c>
      <c r="K6" s="7" t="n">
        <f aca="false">J6</f>
        <v>296.17</v>
      </c>
      <c r="L6" s="7" t="n">
        <f aca="false">K6</f>
        <v>296.17</v>
      </c>
      <c r="M6" s="7" t="n">
        <f aca="false">L6</f>
        <v>296.17</v>
      </c>
      <c r="N6" s="7" t="n">
        <f aca="false">M6</f>
        <v>296.17</v>
      </c>
      <c r="P6" s="5" t="n">
        <f aca="false">SUM(C6:N6)</f>
        <v>3554.04</v>
      </c>
      <c r="Q6" s="7" t="n">
        <f aca="false">100*P6/$P$37</f>
        <v>39.2946067266656</v>
      </c>
    </row>
    <row r="7" customFormat="false" ht="12.75" hidden="false" customHeight="false" outlineLevel="0" collapsed="false">
      <c r="A7" s="0" t="s">
        <v>22</v>
      </c>
      <c r="M7" s="0" t="n">
        <v>9.5</v>
      </c>
      <c r="N7" s="0" t="n">
        <v>9.5</v>
      </c>
      <c r="P7" s="5" t="n">
        <f aca="false">SUM(C7:N7)</f>
        <v>19</v>
      </c>
      <c r="Q7" s="7" t="n">
        <f aca="false">100*P7/$P$37</f>
        <v>0.210070097074498</v>
      </c>
    </row>
    <row r="8" customFormat="false" ht="12.75" hidden="false" customHeight="false" outlineLevel="0" collapsed="false">
      <c r="A8" s="0" t="s">
        <v>23</v>
      </c>
      <c r="F8" s="0" t="n">
        <v>12.85</v>
      </c>
      <c r="M8" s="0" t="n">
        <v>10</v>
      </c>
      <c r="P8" s="5" t="n">
        <f aca="false">SUM(C8:N8)</f>
        <v>22.85</v>
      </c>
      <c r="Q8" s="7" t="n">
        <f aca="false">100*P8/$P$37</f>
        <v>0.25263693253433</v>
      </c>
    </row>
    <row r="9" customFormat="false" ht="16.5" hidden="false" customHeight="false" outlineLevel="0" collapsed="false">
      <c r="A9" s="0" t="s">
        <v>24</v>
      </c>
      <c r="C9" s="0" t="n">
        <v>0</v>
      </c>
      <c r="H9" s="0" t="n">
        <v>67.5</v>
      </c>
      <c r="M9" s="0" t="n">
        <v>1039</v>
      </c>
      <c r="P9" s="5" t="n">
        <f aca="false">SUM(C9:N9)</f>
        <v>1106.5</v>
      </c>
      <c r="Q9" s="7" t="n">
        <f aca="false">100*(P9+P10)/$P$37</f>
        <v>16.943811777193</v>
      </c>
    </row>
    <row r="10" customFormat="false" ht="12.75" hidden="false" customHeight="false" outlineLevel="0" collapsed="false">
      <c r="A10" s="0" t="s">
        <v>25</v>
      </c>
      <c r="C10" s="0" t="n">
        <v>26</v>
      </c>
      <c r="M10" s="0" t="n">
        <v>400</v>
      </c>
      <c r="P10" s="5" t="n">
        <f aca="false">SUM(C10:N10)</f>
        <v>426</v>
      </c>
    </row>
    <row r="11" customFormat="false" ht="12.75" hidden="false" customHeight="false" outlineLevel="0" collapsed="false">
      <c r="P11" s="5" t="n">
        <f aca="false">SUM(C11:N11)</f>
        <v>0</v>
      </c>
    </row>
    <row r="12" s="8" customFormat="true" ht="12.75" hidden="false" customHeight="false" outlineLevel="0" collapsed="false">
      <c r="A12" s="8" t="s">
        <v>27</v>
      </c>
      <c r="C12" s="9" t="n">
        <f aca="false">C13+C16+C19+C22+C25+C28</f>
        <v>239.54</v>
      </c>
      <c r="D12" s="9" t="n">
        <f aca="false">D13+D16+D19+D22+D25+D28</f>
        <v>156.09</v>
      </c>
      <c r="E12" s="9" t="n">
        <f aca="false">E13+E16+E19+E22+E25+E28</f>
        <v>148.68</v>
      </c>
      <c r="F12" s="9" t="n">
        <f aca="false">F13+F16+F19+F22+F25+F28</f>
        <v>165.35</v>
      </c>
      <c r="G12" s="9" t="n">
        <f aca="false">G13+G16+G19+G22+G25+G28</f>
        <v>160.86</v>
      </c>
      <c r="H12" s="9" t="n">
        <f aca="false">H13+H16+H19+H22+H25+H28</f>
        <v>212.45</v>
      </c>
      <c r="I12" s="9" t="n">
        <f aca="false">I13+I16+I19+I22+I25+I28</f>
        <v>173.39</v>
      </c>
      <c r="J12" s="9" t="n">
        <f aca="false">J13+J16+J19+J22+J25+J28</f>
        <v>111.41</v>
      </c>
      <c r="K12" s="9" t="n">
        <f aca="false">K13+K16+K19+K22+K25+K28</f>
        <v>178.22</v>
      </c>
      <c r="L12" s="9" t="n">
        <f aca="false">L13+L16+L19+L22+L25+L28</f>
        <v>183.02</v>
      </c>
      <c r="M12" s="9" t="n">
        <f aca="false">M13+M16+M19+M22+M25+M28</f>
        <v>177.31</v>
      </c>
      <c r="N12" s="9" t="n">
        <f aca="false">N13+N16+N19+N22+N25+N28</f>
        <v>125.89</v>
      </c>
      <c r="P12" s="10" t="n">
        <f aca="false">SUM(C12:N12)</f>
        <v>2032.21</v>
      </c>
      <c r="Q12" s="7" t="n">
        <f aca="false">100*P12/$P$37</f>
        <v>22.4687658934613</v>
      </c>
    </row>
    <row r="13" customFormat="false" ht="12.75" hidden="false" customHeight="false" outlineLevel="0" collapsed="false">
      <c r="A13" s="0" t="n">
        <v>1</v>
      </c>
      <c r="B13" s="0" t="s">
        <v>28</v>
      </c>
      <c r="C13" s="0" t="n">
        <v>51.14</v>
      </c>
      <c r="D13" s="0" t="n">
        <v>54.04</v>
      </c>
      <c r="E13" s="0" t="n">
        <v>53.44</v>
      </c>
      <c r="F13" s="0" t="n">
        <v>54.24</v>
      </c>
      <c r="G13" s="0" t="n">
        <v>54.54</v>
      </c>
      <c r="H13" s="0" t="n">
        <v>51.46</v>
      </c>
      <c r="I13" s="0" t="n">
        <v>58.61</v>
      </c>
      <c r="J13" s="0" t="n">
        <v>55.26</v>
      </c>
      <c r="K13" s="0" t="n">
        <v>58.65</v>
      </c>
      <c r="L13" s="0" t="n">
        <v>57.46</v>
      </c>
      <c r="M13" s="0" t="n">
        <v>57.11</v>
      </c>
      <c r="N13" s="0" t="n">
        <v>65.64</v>
      </c>
    </row>
    <row r="14" customFormat="false" ht="12.75" hidden="false" customHeight="false" outlineLevel="0" collapsed="false">
      <c r="B14" s="0" t="s">
        <v>29</v>
      </c>
      <c r="C14" s="0" t="n">
        <v>112896</v>
      </c>
      <c r="D14" s="0" t="n">
        <v>116627</v>
      </c>
      <c r="E14" s="0" t="n">
        <v>119442</v>
      </c>
      <c r="F14" s="0" t="n">
        <v>122223</v>
      </c>
      <c r="G14" s="0" t="n">
        <v>125177</v>
      </c>
      <c r="H14" s="0" t="n">
        <v>128030</v>
      </c>
      <c r="I14" s="0" t="n">
        <v>131818</v>
      </c>
      <c r="J14" s="0" t="n">
        <v>133804</v>
      </c>
      <c r="K14" s="0" t="n">
        <v>135667</v>
      </c>
      <c r="L14" s="0" t="n">
        <v>138577</v>
      </c>
      <c r="M14" s="0" t="n">
        <v>141523</v>
      </c>
      <c r="N14" s="0" t="n">
        <v>144449</v>
      </c>
    </row>
    <row r="15" customFormat="false" ht="12.75" hidden="false" customHeight="false" outlineLevel="0" collapsed="false">
      <c r="B15" s="0" t="s">
        <v>30</v>
      </c>
      <c r="C15" s="0" t="n">
        <v>52.78</v>
      </c>
      <c r="D15" s="0" t="n">
        <v>54.04</v>
      </c>
      <c r="E15" s="0" t="n">
        <v>52.96</v>
      </c>
      <c r="F15" s="0" t="n">
        <v>54.84</v>
      </c>
      <c r="G15" s="0" t="n">
        <v>52.49</v>
      </c>
      <c r="H15" s="0" t="n">
        <v>49.53</v>
      </c>
      <c r="I15" s="0" t="n">
        <v>54.32</v>
      </c>
      <c r="J15" s="0" t="n">
        <v>52.18</v>
      </c>
      <c r="K15" s="0" t="n">
        <v>53.37</v>
      </c>
      <c r="L15" s="0" t="n">
        <v>50.45</v>
      </c>
      <c r="M15" s="0" t="n">
        <v>48.44</v>
      </c>
      <c r="N15" s="0" t="n">
        <v>55.21</v>
      </c>
    </row>
    <row r="16" customFormat="false" ht="12.75" hidden="false" customHeight="false" outlineLevel="0" collapsed="false">
      <c r="A16" s="0" t="n">
        <v>2</v>
      </c>
      <c r="C16" s="0" t="n">
        <v>29.15</v>
      </c>
      <c r="D16" s="0" t="n">
        <v>46.19</v>
      </c>
      <c r="E16" s="0" t="n">
        <v>45.12</v>
      </c>
      <c r="F16" s="0" t="n">
        <v>54.55</v>
      </c>
      <c r="G16" s="0" t="n">
        <v>48.55</v>
      </c>
      <c r="H16" s="0" t="n">
        <v>52.72</v>
      </c>
      <c r="I16" s="0" t="n">
        <v>59.52</v>
      </c>
      <c r="J16" s="0" t="n">
        <v>56.15</v>
      </c>
      <c r="K16" s="0" t="n">
        <v>60.72</v>
      </c>
      <c r="L16" s="0" t="n">
        <v>63.11</v>
      </c>
      <c r="M16" s="1" t="n">
        <v>58.54</v>
      </c>
      <c r="N16" s="0" t="n">
        <v>60.25</v>
      </c>
    </row>
    <row r="17" customFormat="false" ht="12.75" hidden="false" customHeight="false" outlineLevel="0" collapsed="false">
      <c r="C17" s="0" t="n">
        <v>113385</v>
      </c>
      <c r="D17" s="0" t="n">
        <v>117492</v>
      </c>
      <c r="E17" s="0" t="n">
        <v>120000</v>
      </c>
      <c r="F17" s="0" t="n">
        <v>123203</v>
      </c>
      <c r="G17" s="0" t="n">
        <v>126054</v>
      </c>
      <c r="H17" s="0" t="n">
        <v>129031</v>
      </c>
      <c r="I17" s="0" t="n">
        <v>132837</v>
      </c>
      <c r="J17" s="0" t="n">
        <v>134722</v>
      </c>
      <c r="K17" s="0" t="n">
        <v>136643</v>
      </c>
      <c r="L17" s="0" t="n">
        <v>139594</v>
      </c>
      <c r="M17" s="1" t="n">
        <v>142445</v>
      </c>
      <c r="N17" s="0" t="n">
        <v>145382</v>
      </c>
    </row>
    <row r="18" customFormat="false" ht="12.75" hidden="false" customHeight="false" outlineLevel="0" collapsed="false">
      <c r="C18" s="0" t="n">
        <v>28.06</v>
      </c>
      <c r="D18" s="0" t="n">
        <v>44.46</v>
      </c>
      <c r="E18" s="0" t="n">
        <v>47.54</v>
      </c>
      <c r="F18" s="0" t="n">
        <v>53.53</v>
      </c>
      <c r="G18" s="0" t="n">
        <v>48.6</v>
      </c>
      <c r="H18" s="0" t="n">
        <v>51.74</v>
      </c>
      <c r="I18" s="0" t="n">
        <v>55.68</v>
      </c>
      <c r="J18" s="0" t="n">
        <v>51.56</v>
      </c>
      <c r="K18" s="0" t="n">
        <v>54.26</v>
      </c>
      <c r="L18" s="0" t="n">
        <v>53.08</v>
      </c>
      <c r="M18" s="7" t="n">
        <v>50.51</v>
      </c>
      <c r="N18" s="0" t="n">
        <v>51.54</v>
      </c>
    </row>
    <row r="19" customFormat="false" ht="12.75" hidden="false" customHeight="false" outlineLevel="0" collapsed="false">
      <c r="A19" s="0" t="n">
        <v>3</v>
      </c>
      <c r="C19" s="0" t="n">
        <v>46.23</v>
      </c>
      <c r="D19" s="0" t="n">
        <v>55.86</v>
      </c>
      <c r="E19" s="0" t="n">
        <v>50.12</v>
      </c>
      <c r="F19" s="0" t="n">
        <v>56.56</v>
      </c>
      <c r="G19" s="0" t="n">
        <v>57.77</v>
      </c>
      <c r="H19" s="0" t="n">
        <v>53.48</v>
      </c>
      <c r="I19" s="0" t="n">
        <v>55.26</v>
      </c>
      <c r="K19" s="0" t="n">
        <v>58.85</v>
      </c>
      <c r="L19" s="0" t="n">
        <v>62.45</v>
      </c>
      <c r="M19" s="0" t="n">
        <v>61.66</v>
      </c>
    </row>
    <row r="20" customFormat="false" ht="12.75" hidden="false" customHeight="false" outlineLevel="0" collapsed="false">
      <c r="C20" s="0" t="n">
        <v>114037</v>
      </c>
      <c r="D20" s="0" t="n">
        <v>118469</v>
      </c>
      <c r="E20" s="0" t="n">
        <v>121194</v>
      </c>
      <c r="F20" s="0" t="n">
        <v>124190</v>
      </c>
      <c r="G20" s="0" t="n">
        <v>127063</v>
      </c>
      <c r="H20" s="0" t="n">
        <v>129954</v>
      </c>
      <c r="K20" s="0" t="n">
        <v>137626</v>
      </c>
      <c r="L20" s="0" t="n">
        <v>140579</v>
      </c>
      <c r="M20" s="0" t="n">
        <v>143451</v>
      </c>
    </row>
    <row r="21" customFormat="false" ht="12.75" hidden="false" customHeight="false" outlineLevel="0" collapsed="false">
      <c r="C21" s="0" t="n">
        <v>42.81</v>
      </c>
      <c r="D21" s="0" t="n">
        <v>53.97</v>
      </c>
      <c r="E21" s="0" t="n">
        <v>50.17</v>
      </c>
      <c r="F21" s="0" t="n">
        <v>53.92</v>
      </c>
      <c r="G21" s="0" t="n">
        <v>55.6</v>
      </c>
      <c r="H21" s="0" t="n">
        <v>48.66</v>
      </c>
      <c r="K21" s="0" t="n">
        <v>51.67</v>
      </c>
      <c r="L21" s="0" t="n">
        <v>53.42</v>
      </c>
      <c r="M21" s="0" t="n">
        <v>52.92</v>
      </c>
    </row>
    <row r="22" customFormat="false" ht="12.75" hidden="false" customHeight="false" outlineLevel="0" collapsed="false">
      <c r="A22" s="0" t="n">
        <v>4</v>
      </c>
      <c r="C22" s="0" t="n">
        <v>57.9</v>
      </c>
      <c r="H22" s="0" t="n">
        <v>54.79</v>
      </c>
    </row>
    <row r="23" customFormat="false" ht="12.75" hidden="false" customHeight="false" outlineLevel="0" collapsed="false">
      <c r="C23" s="0" t="n">
        <v>114097</v>
      </c>
      <c r="H23" s="0" t="n">
        <v>130875</v>
      </c>
    </row>
    <row r="24" customFormat="false" ht="12.75" hidden="false" customHeight="false" outlineLevel="0" collapsed="false">
      <c r="C24" s="0" t="n">
        <v>55.2</v>
      </c>
      <c r="H24" s="0" t="n">
        <v>51.74</v>
      </c>
    </row>
    <row r="25" customFormat="false" ht="12.75" hidden="false" customHeight="false" outlineLevel="0" collapsed="false">
      <c r="A25" s="0" t="n">
        <v>5</v>
      </c>
      <c r="C25" s="0" t="n">
        <v>49.47</v>
      </c>
    </row>
    <row r="26" customFormat="false" ht="12.75" hidden="false" customHeight="false" outlineLevel="0" collapsed="false">
      <c r="C26" s="0" t="n">
        <v>115829</v>
      </c>
    </row>
    <row r="27" customFormat="false" ht="12.75" hidden="false" customHeight="false" outlineLevel="0" collapsed="false">
      <c r="C27" s="0" t="n">
        <v>49.72</v>
      </c>
    </row>
    <row r="28" customFormat="false" ht="12.75" hidden="false" customHeight="false" outlineLevel="0" collapsed="false">
      <c r="A28" s="0" t="n">
        <v>6</v>
      </c>
      <c r="C28" s="0" t="n">
        <v>5.65</v>
      </c>
    </row>
    <row r="29" customFormat="false" ht="12.75" hidden="false" customHeight="false" outlineLevel="0" collapsed="false">
      <c r="C29" s="0" t="n">
        <v>115929</v>
      </c>
    </row>
    <row r="30" customFormat="false" ht="12.75" hidden="false" customHeight="false" outlineLevel="0" collapsed="false">
      <c r="C30" s="0" t="n">
        <v>5</v>
      </c>
    </row>
    <row r="31" customFormat="false" ht="12.75" hidden="false" customHeight="false" outlineLevel="0" collapsed="false">
      <c r="A31" s="0" t="s">
        <v>31</v>
      </c>
      <c r="B31" s="0" t="n">
        <v>112000</v>
      </c>
      <c r="C31" s="7" t="n">
        <f aca="false">MAX(C14,C17,C20,C23,C26,C29,B31)</f>
        <v>115929</v>
      </c>
      <c r="D31" s="7" t="n">
        <f aca="false">MAX(D14,D17,D20,D23,D26,D29,C31)</f>
        <v>118469</v>
      </c>
      <c r="E31" s="7" t="n">
        <f aca="false">MAX(E14,E17,E20,E23,E26,E29,D31)</f>
        <v>121194</v>
      </c>
      <c r="F31" s="7" t="n">
        <f aca="false">MAX(F14,F17,F20,F23,F26,F29,E31)</f>
        <v>124190</v>
      </c>
      <c r="G31" s="7" t="n">
        <f aca="false">MAX(G14,G17,G20,G23,G26,G29,F31)</f>
        <v>127063</v>
      </c>
      <c r="H31" s="7" t="n">
        <f aca="false">MAX(H14,H17,H20,H23,H26,H29,G31)</f>
        <v>130875</v>
      </c>
      <c r="I31" s="7" t="n">
        <f aca="false">MAX(I14,I17,I20,I23,I26,I29,H31)</f>
        <v>132837</v>
      </c>
      <c r="J31" s="7" t="n">
        <f aca="false">MAX(J14,J17,J20,J23,J26,J29,I31)</f>
        <v>134722</v>
      </c>
      <c r="K31" s="7" t="n">
        <f aca="false">MAX(K14,K17,K20,K23,K26,K29,J31)</f>
        <v>137626</v>
      </c>
      <c r="L31" s="7" t="n">
        <f aca="false">MAX(L14,L17,L20,L23,L26,L29,K31)</f>
        <v>140579</v>
      </c>
      <c r="M31" s="7" t="n">
        <f aca="false">MAX(M14,M17,M20,M23,M26,M29,L31)</f>
        <v>143451</v>
      </c>
      <c r="N31" s="7" t="n">
        <f aca="false">MAX(N14,N17,N20,N23,N26,N29,M31)</f>
        <v>145382</v>
      </c>
    </row>
    <row r="32" customFormat="false" ht="12.75" hidden="false" customHeight="false" outlineLevel="0" collapsed="false">
      <c r="A32" s="0" t="s">
        <v>32</v>
      </c>
      <c r="C32" s="7" t="n">
        <f aca="false">B31</f>
        <v>112000</v>
      </c>
      <c r="D32" s="7" t="n">
        <f aca="false">C31</f>
        <v>115929</v>
      </c>
      <c r="E32" s="7" t="n">
        <f aca="false">D31</f>
        <v>118469</v>
      </c>
      <c r="F32" s="7" t="n">
        <f aca="false">E31</f>
        <v>121194</v>
      </c>
      <c r="G32" s="7" t="n">
        <f aca="false">F31</f>
        <v>124190</v>
      </c>
      <c r="H32" s="7" t="n">
        <f aca="false">G31</f>
        <v>127063</v>
      </c>
      <c r="I32" s="7" t="n">
        <f aca="false">H31</f>
        <v>130875</v>
      </c>
      <c r="J32" s="7" t="n">
        <f aca="false">I31</f>
        <v>132837</v>
      </c>
      <c r="K32" s="7" t="n">
        <f aca="false">J31</f>
        <v>134722</v>
      </c>
      <c r="L32" s="7" t="n">
        <f aca="false">K31</f>
        <v>137626</v>
      </c>
      <c r="M32" s="7" t="n">
        <f aca="false">L31</f>
        <v>140579</v>
      </c>
      <c r="N32" s="7" t="n">
        <f aca="false">M31</f>
        <v>143451</v>
      </c>
    </row>
    <row r="33" s="1" customFormat="true" ht="12.75" hidden="false" customHeight="false" outlineLevel="0" collapsed="false">
      <c r="A33" s="1" t="s">
        <v>33</v>
      </c>
      <c r="C33" s="1" t="n">
        <f aca="false">C31-C32</f>
        <v>3929</v>
      </c>
      <c r="D33" s="1" t="n">
        <f aca="false">D31-D32</f>
        <v>2540</v>
      </c>
      <c r="E33" s="1" t="n">
        <f aca="false">E31-E32</f>
        <v>2725</v>
      </c>
      <c r="F33" s="1" t="n">
        <f aca="false">F31-F32</f>
        <v>2996</v>
      </c>
      <c r="G33" s="1" t="n">
        <f aca="false">G31-G32</f>
        <v>2873</v>
      </c>
      <c r="H33" s="1" t="n">
        <f aca="false">H31-H32</f>
        <v>3812</v>
      </c>
      <c r="I33" s="1" t="n">
        <f aca="false">I31-I32</f>
        <v>1962</v>
      </c>
      <c r="J33" s="1" t="n">
        <f aca="false">J31-J32</f>
        <v>1885</v>
      </c>
      <c r="K33" s="1" t="n">
        <f aca="false">K31-K32</f>
        <v>2904</v>
      </c>
      <c r="L33" s="1" t="n">
        <f aca="false">L31-L32</f>
        <v>2953</v>
      </c>
      <c r="M33" s="1" t="n">
        <f aca="false">M31-M32</f>
        <v>2872</v>
      </c>
      <c r="N33" s="1" t="n">
        <f aca="false">N31-N32</f>
        <v>1931</v>
      </c>
      <c r="P33" s="5" t="n">
        <f aca="false">SUM(C33:N33)+1</f>
        <v>33383</v>
      </c>
      <c r="R33" s="1" t="s">
        <v>34</v>
      </c>
    </row>
    <row r="34" s="1" customFormat="true" ht="12.75" hidden="false" customHeight="false" outlineLevel="0" collapsed="false">
      <c r="A34" s="1" t="s">
        <v>35</v>
      </c>
      <c r="C34" s="1" t="n">
        <f aca="false">SUM(C15,C18,C21,C24,C27,C30)</f>
        <v>233.57</v>
      </c>
      <c r="D34" s="1" t="n">
        <f aca="false">SUM(D15,D18,D21,D24,D27,D30)</f>
        <v>152.47</v>
      </c>
      <c r="E34" s="1" t="n">
        <f aca="false">SUM(E15,E18,E21,E24,E27,E30)</f>
        <v>150.67</v>
      </c>
      <c r="F34" s="1" t="n">
        <f aca="false">SUM(F15,F18,F21,F24,F27,F30)</f>
        <v>162.29</v>
      </c>
      <c r="G34" s="1" t="n">
        <f aca="false">SUM(G15,G18,G21,G24,G27,G30)</f>
        <v>156.69</v>
      </c>
      <c r="H34" s="1" t="n">
        <f aca="false">SUM(H15,H18,H21,H24,H27,H30)</f>
        <v>201.67</v>
      </c>
      <c r="I34" s="1" t="n">
        <f aca="false">SUM(I15,I18,I21,I24,I27,I30)</f>
        <v>110</v>
      </c>
      <c r="J34" s="1" t="n">
        <f aca="false">SUM(J15,J18,J21,J24,J27,J30)</f>
        <v>103.74</v>
      </c>
      <c r="K34" s="1" t="n">
        <f aca="false">SUM(K15,K18,K21,K24,K27,K30)</f>
        <v>159.3</v>
      </c>
      <c r="L34" s="1" t="n">
        <f aca="false">SUM(L15,L18,L21,L24,L27,L30)</f>
        <v>156.95</v>
      </c>
      <c r="M34" s="1" t="n">
        <f aca="false">SUM(M15,M18,M21,M24,M27,M30)</f>
        <v>151.87</v>
      </c>
      <c r="N34" s="1" t="n">
        <f aca="false">SUM(N15,N18,N21,N24,N27,N30)</f>
        <v>106.75</v>
      </c>
      <c r="P34" s="5" t="n">
        <f aca="false">SUM(C34:N34)+1</f>
        <v>1846.97</v>
      </c>
    </row>
    <row r="35" s="1" customFormat="true" ht="12.75" hidden="false" customHeight="false" outlineLevel="0" collapsed="false">
      <c r="A35" s="1" t="s">
        <v>36</v>
      </c>
      <c r="C35" s="1" t="n">
        <f aca="false">100*C34/(0.00000001+C33)</f>
        <v>5.94476966147634</v>
      </c>
      <c r="D35" s="1" t="n">
        <f aca="false">100*D34/(0.00000001+D33)</f>
        <v>6.00275590548818</v>
      </c>
      <c r="E35" s="1" t="n">
        <f aca="false">100*E34/(0.00000001+E33)</f>
        <v>5.52917431190632</v>
      </c>
      <c r="F35" s="1" t="n">
        <f aca="false">100*F34/(0.00000001+F33)</f>
        <v>5.41688918556269</v>
      </c>
      <c r="G35" s="1" t="n">
        <f aca="false">100*G34/(0.00000001+G33)</f>
        <v>5.45388096064931</v>
      </c>
      <c r="H35" s="1" t="n">
        <f aca="false">100*H34/(0.00000001+H33)</f>
        <v>5.29039874080459</v>
      </c>
      <c r="I35" s="1" t="n">
        <f aca="false">100*I34/(0.00000001+I33)</f>
        <v>5.60652395511923</v>
      </c>
      <c r="J35" s="1" t="n">
        <f aca="false">100*J34/(0.00000001+J33)</f>
        <v>5.50344827583287</v>
      </c>
      <c r="K35" s="1" t="n">
        <f aca="false">100*K34/(0.00000001+K33)</f>
        <v>5.48553719006376</v>
      </c>
      <c r="L35" s="1" t="n">
        <f aca="false">100*L34/(0.00000001+L33)</f>
        <v>5.31493396544086</v>
      </c>
      <c r="M35" s="1" t="n">
        <f aca="false">100*M34/(0.00000001+M33)</f>
        <v>5.28795264622114</v>
      </c>
      <c r="N35" s="1" t="n">
        <f aca="false">100*N34/(0.00000001+N33)</f>
        <v>5.52822371825206</v>
      </c>
      <c r="P35" s="1" t="n">
        <f aca="false">100*P34/P33</f>
        <v>5.53266632717251</v>
      </c>
      <c r="Q35" s="1" t="n">
        <f aca="false">100/P35</f>
        <v>18.0744679123104</v>
      </c>
    </row>
    <row r="36" s="3" customFormat="true" ht="12.75" hidden="false" customHeight="false" outlineLevel="0" collapsed="false">
      <c r="C36" s="3" t="n">
        <f aca="false">100/(C35+0.00000000001)</f>
        <v>16.8215096116941</v>
      </c>
      <c r="D36" s="3" t="n">
        <f aca="false">100/(D35+0.00000000001)</f>
        <v>16.6590148882126</v>
      </c>
      <c r="E36" s="3" t="n">
        <f aca="false">100/(E35+0.00000000001)</f>
        <v>18.0858830557183</v>
      </c>
      <c r="F36" s="3" t="n">
        <f aca="false">100/(F35+0.00000000001)</f>
        <v>18.4607800850605</v>
      </c>
      <c r="G36" s="3" t="n">
        <f aca="false">100/(G35+0.00000000001)</f>
        <v>18.3355670432365</v>
      </c>
      <c r="H36" s="3" t="n">
        <f aca="false">100/(H35+0.00000000001)</f>
        <v>18.902166906346</v>
      </c>
      <c r="I36" s="3" t="n">
        <f aca="false">100/(I35+0.00000000001)</f>
        <v>17.8363636364227</v>
      </c>
      <c r="J36" s="3" t="n">
        <f aca="false">100/(J35+0.00000000001)</f>
        <v>18.1704260652263</v>
      </c>
      <c r="K36" s="3" t="n">
        <f aca="false">100/(K35+0.00000000001)</f>
        <v>18.2297551789373</v>
      </c>
      <c r="L36" s="3" t="n">
        <f aca="false">100/(L35+0.00000000001)</f>
        <v>18.8149092067821</v>
      </c>
      <c r="M36" s="3" t="n">
        <f aca="false">100/(M35+0.00000000001)</f>
        <v>18.9109106472942</v>
      </c>
      <c r="N36" s="3" t="n">
        <f aca="false">100/(N35+0.00000000001)</f>
        <v>18.0889929742998</v>
      </c>
      <c r="P36" s="1"/>
    </row>
    <row r="37" s="1" customFormat="true" ht="12.75" hidden="false" customHeight="false" outlineLevel="0" collapsed="false">
      <c r="A37" s="1" t="s">
        <v>37</v>
      </c>
      <c r="C37" s="1" t="n">
        <f aca="false">SUM(C3:C12)</f>
        <v>797.71</v>
      </c>
      <c r="D37" s="1" t="n">
        <f aca="false">SUM(D3:D12)</f>
        <v>598.26</v>
      </c>
      <c r="E37" s="1" t="n">
        <f aca="false">SUM(E3:E12)</f>
        <v>590.85</v>
      </c>
      <c r="F37" s="1" t="n">
        <f aca="false">SUM(F3:F12)</f>
        <v>620.37</v>
      </c>
      <c r="G37" s="1" t="n">
        <f aca="false">SUM(G3:G12)</f>
        <v>603.03</v>
      </c>
      <c r="H37" s="1" t="n">
        <f aca="false">SUM(H3:H12)</f>
        <v>722.12</v>
      </c>
      <c r="I37" s="1" t="n">
        <f aca="false">SUM(I3:I12)</f>
        <v>622.56</v>
      </c>
      <c r="J37" s="1" t="n">
        <f aca="false">SUM(J3:J12)</f>
        <v>560.58</v>
      </c>
      <c r="K37" s="1" t="n">
        <f aca="false">SUM(K3:K12)</f>
        <v>627.39</v>
      </c>
      <c r="L37" s="1" t="n">
        <f aca="false">SUM(L3:L12)</f>
        <v>632.19</v>
      </c>
      <c r="M37" s="1" t="n">
        <f aca="false">SUM(M3:M12)</f>
        <v>2084.98</v>
      </c>
      <c r="N37" s="1" t="n">
        <f aca="false">SUM(N3:N12)</f>
        <v>584.56</v>
      </c>
      <c r="P37" s="5" t="n">
        <f aca="false">SUM(C37:N37)</f>
        <v>9044.6</v>
      </c>
      <c r="R37" s="13" t="n">
        <f aca="false">P37/P33</f>
        <v>0.270934307881257</v>
      </c>
    </row>
    <row r="39" customFormat="false" ht="12.75" hidden="false" customHeight="false" outlineLevel="0" collapsed="false">
      <c r="A39" s="0" t="s">
        <v>38</v>
      </c>
      <c r="P39" s="5" t="n">
        <f aca="false">P6+P7+P8+P9+P10+P11+P12</f>
        <v>7160.6</v>
      </c>
      <c r="R39" s="7" t="n">
        <f aca="false">P39/P33</f>
        <v>0.214498397387892</v>
      </c>
    </row>
    <row r="41" customFormat="false" ht="16.5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42"/>
  <sheetViews>
    <sheetView windowProtection="false"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N28" activeCellId="0" sqref="N28"/>
    </sheetView>
  </sheetViews>
  <sheetFormatPr defaultRowHeight="16.5"/>
  <cols>
    <col collapsed="false" hidden="false" max="1" min="1" style="0" width="21.0612244897959"/>
    <col collapsed="false" hidden="false" max="15" min="2" style="0" width="11.5663265306122"/>
    <col collapsed="false" hidden="false" max="16" min="16" style="5" width="11.5663265306122"/>
    <col collapsed="false" hidden="false" max="17" min="17" style="2" width="9.75510204081633"/>
    <col collapsed="false" hidden="false" max="18" min="18" style="0" width="13.3826530612245"/>
    <col collapsed="false" hidden="false" max="1025" min="19" style="0" width="11.5663265306122"/>
  </cols>
  <sheetData>
    <row r="1" customFormat="false" ht="16.5" hidden="false" customHeight="false" outlineLevel="0" collapsed="false">
      <c r="A1" s="0" t="n">
        <v>2018</v>
      </c>
      <c r="C1" s="6" t="s">
        <v>4</v>
      </c>
      <c r="D1" s="6" t="s">
        <v>5</v>
      </c>
      <c r="E1" s="0" t="s">
        <v>6</v>
      </c>
      <c r="F1" s="0" t="s">
        <v>7</v>
      </c>
      <c r="G1" s="0" t="s">
        <v>8</v>
      </c>
      <c r="H1" s="0" t="s">
        <v>9</v>
      </c>
      <c r="I1" s="0" t="s">
        <v>10</v>
      </c>
      <c r="J1" s="0" t="s">
        <v>11</v>
      </c>
      <c r="K1" s="0" t="s">
        <v>12</v>
      </c>
      <c r="L1" s="0" t="s">
        <v>13</v>
      </c>
      <c r="M1" s="0" t="s">
        <v>14</v>
      </c>
      <c r="N1" s="0" t="s">
        <v>15</v>
      </c>
      <c r="P1" s="5" t="s">
        <v>16</v>
      </c>
      <c r="Q1" s="2" t="s">
        <v>17</v>
      </c>
    </row>
    <row r="3" customFormat="false" ht="16.5" hidden="false" customHeight="false" outlineLevel="0" collapsed="false">
      <c r="A3" s="0" t="s">
        <v>18</v>
      </c>
      <c r="C3" s="0" t="n">
        <v>38.5</v>
      </c>
      <c r="D3" s="7" t="n">
        <f aca="false">C3</f>
        <v>38.5</v>
      </c>
      <c r="E3" s="7" t="n">
        <f aca="false">D3</f>
        <v>38.5</v>
      </c>
      <c r="F3" s="7" t="n">
        <f aca="false">E3</f>
        <v>38.5</v>
      </c>
      <c r="G3" s="7" t="n">
        <f aca="false">F3</f>
        <v>38.5</v>
      </c>
      <c r="H3" s="7" t="n">
        <f aca="false">G3</f>
        <v>38.5</v>
      </c>
      <c r="I3" s="7" t="n">
        <f aca="false">H3</f>
        <v>38.5</v>
      </c>
      <c r="J3" s="7" t="n">
        <f aca="false">I3</f>
        <v>38.5</v>
      </c>
      <c r="K3" s="7" t="n">
        <f aca="false">J3</f>
        <v>38.5</v>
      </c>
      <c r="L3" s="7" t="n">
        <f aca="false">K3</f>
        <v>38.5</v>
      </c>
      <c r="M3" s="7" t="n">
        <f aca="false">L3</f>
        <v>38.5</v>
      </c>
      <c r="N3" s="7" t="n">
        <f aca="false">M3</f>
        <v>38.5</v>
      </c>
      <c r="P3" s="5" t="n">
        <f aca="false">SUM(C3:N3)</f>
        <v>462</v>
      </c>
      <c r="Q3" s="2" t="n">
        <f aca="false">100*P3/$P$37</f>
        <v>9.97045551169802</v>
      </c>
      <c r="R3" s="8" t="n">
        <f aca="false">$P$37*Q3/100</f>
        <v>462</v>
      </c>
      <c r="S3" s="0" t="n">
        <f aca="false">R3/35000</f>
        <v>0.0132</v>
      </c>
    </row>
    <row r="4" customFormat="false" ht="16.5" hidden="false" customHeight="false" outlineLevel="0" collapsed="false">
      <c r="A4" s="0" t="s">
        <v>19</v>
      </c>
      <c r="C4" s="0" t="n">
        <v>116</v>
      </c>
      <c r="D4" s="7" t="n">
        <f aca="false">C4</f>
        <v>116</v>
      </c>
      <c r="E4" s="7" t="n">
        <f aca="false">D4</f>
        <v>116</v>
      </c>
      <c r="F4" s="7" t="n">
        <f aca="false">E4</f>
        <v>116</v>
      </c>
      <c r="G4" s="7" t="n">
        <f aca="false">F4</f>
        <v>116</v>
      </c>
      <c r="H4" s="7" t="n">
        <f aca="false">G4</f>
        <v>116</v>
      </c>
      <c r="I4" s="7" t="n">
        <f aca="false">H4</f>
        <v>116</v>
      </c>
      <c r="J4" s="7" t="n">
        <f aca="false">I4</f>
        <v>116</v>
      </c>
      <c r="K4" s="7" t="n">
        <f aca="false">J4</f>
        <v>116</v>
      </c>
      <c r="L4" s="7" t="n">
        <f aca="false">K4</f>
        <v>116</v>
      </c>
      <c r="M4" s="7" t="n">
        <f aca="false">L4</f>
        <v>116</v>
      </c>
      <c r="N4" s="7" t="n">
        <f aca="false">M4</f>
        <v>116</v>
      </c>
      <c r="P4" s="5" t="n">
        <f aca="false">SUM(C4:N4)</f>
        <v>1392</v>
      </c>
      <c r="Q4" s="2" t="n">
        <f aca="false">100*P4/$P$37</f>
        <v>30.0408529703109</v>
      </c>
      <c r="R4" s="8" t="n">
        <f aca="false">$P$37*Q4/100</f>
        <v>1392</v>
      </c>
      <c r="S4" s="0" t="n">
        <f aca="false">R4/35000</f>
        <v>0.0397714285714286</v>
      </c>
    </row>
    <row r="5" customFormat="false" ht="16.5" hidden="false" customHeight="false" outlineLevel="0" collapsed="false">
      <c r="A5" s="0" t="s">
        <v>20</v>
      </c>
      <c r="C5" s="0" t="n">
        <v>150</v>
      </c>
      <c r="P5" s="5" t="n">
        <f aca="false">SUM(C5:N5)</f>
        <v>150</v>
      </c>
      <c r="Q5" s="2" t="n">
        <f aca="false">100*P5/$P$37</f>
        <v>3.23716088042144</v>
      </c>
      <c r="R5" s="8" t="n">
        <f aca="false">$P$37*Q5/100</f>
        <v>150</v>
      </c>
      <c r="S5" s="0" t="n">
        <f aca="false">R5/35000</f>
        <v>0.00428571428571429</v>
      </c>
    </row>
    <row r="6" customFormat="false" ht="16.5" hidden="false" customHeight="false" outlineLevel="0" collapsed="false">
      <c r="A6" s="0" t="s">
        <v>21</v>
      </c>
      <c r="C6" s="0" t="n">
        <v>0</v>
      </c>
      <c r="D6" s="7" t="n">
        <v>0</v>
      </c>
      <c r="E6" s="7" t="n">
        <f aca="false">D6</f>
        <v>0</v>
      </c>
      <c r="F6" s="7" t="n">
        <f aca="false">E6</f>
        <v>0</v>
      </c>
      <c r="G6" s="7" t="n">
        <f aca="false">F6</f>
        <v>0</v>
      </c>
      <c r="H6" s="7" t="n">
        <f aca="false">G6</f>
        <v>0</v>
      </c>
      <c r="I6" s="7" t="n">
        <f aca="false">H6</f>
        <v>0</v>
      </c>
      <c r="J6" s="7" t="n">
        <f aca="false">I6</f>
        <v>0</v>
      </c>
      <c r="K6" s="7" t="n">
        <f aca="false">J6</f>
        <v>0</v>
      </c>
      <c r="L6" s="7" t="n">
        <f aca="false">K6</f>
        <v>0</v>
      </c>
      <c r="M6" s="7" t="n">
        <v>0</v>
      </c>
      <c r="N6" s="7" t="n">
        <v>0</v>
      </c>
      <c r="P6" s="5" t="n">
        <f aca="false">SUM(C6:N6)</f>
        <v>0</v>
      </c>
      <c r="Q6" s="2" t="n">
        <f aca="false">100*P6/$P$37</f>
        <v>0</v>
      </c>
      <c r="R6" s="8" t="n">
        <f aca="false">$P$37*Q6/100</f>
        <v>0</v>
      </c>
      <c r="S6" s="0" t="n">
        <f aca="false">R6/35000</f>
        <v>0</v>
      </c>
    </row>
    <row r="7" customFormat="false" ht="17" hidden="false" customHeight="false" outlineLevel="0" collapsed="false">
      <c r="A7" s="0" t="s">
        <v>22</v>
      </c>
      <c r="F7" s="0" t="n">
        <v>12</v>
      </c>
      <c r="P7" s="5" t="n">
        <f aca="false">SUM(C7:N7)</f>
        <v>12</v>
      </c>
      <c r="Q7" s="2" t="n">
        <f aca="false">100*P7/$P$37</f>
        <v>0.258972870433715</v>
      </c>
      <c r="R7" s="8" t="n">
        <f aca="false">$P$37*Q7/100</f>
        <v>12</v>
      </c>
      <c r="S7" s="0" t="n">
        <f aca="false">R7/35000</f>
        <v>0.000342857142857143</v>
      </c>
    </row>
    <row r="8" customFormat="false" ht="17" hidden="false" customHeight="false" outlineLevel="0" collapsed="false">
      <c r="A8" s="0" t="s">
        <v>23</v>
      </c>
      <c r="J8" s="0" t="n">
        <v>21.98</v>
      </c>
      <c r="K8" s="1"/>
      <c r="P8" s="5" t="n">
        <f aca="false">SUM(C8:N8)</f>
        <v>21.98</v>
      </c>
      <c r="Q8" s="2" t="n">
        <f aca="false">100*P8/$P$37</f>
        <v>0.474351974344421</v>
      </c>
      <c r="R8" s="8" t="n">
        <f aca="false">$P$37*Q8/100</f>
        <v>21.98</v>
      </c>
      <c r="S8" s="0" t="n">
        <f aca="false">R8/35000</f>
        <v>0.000628</v>
      </c>
    </row>
    <row r="9" customFormat="false" ht="17" hidden="false" customHeight="false" outlineLevel="0" collapsed="false">
      <c r="A9" s="0" t="s">
        <v>24</v>
      </c>
      <c r="F9" s="0" t="n">
        <v>85</v>
      </c>
      <c r="G9" s="0" t="n">
        <v>28</v>
      </c>
      <c r="I9" s="0" t="n">
        <v>389.7</v>
      </c>
      <c r="J9" s="1"/>
      <c r="K9" s="3" t="n">
        <v>111</v>
      </c>
      <c r="P9" s="5" t="n">
        <f aca="false">SUM(C9:N9)</f>
        <v>613.7</v>
      </c>
      <c r="Q9" s="2" t="n">
        <f aca="false">100*(P9+P10)/$P$37</f>
        <v>13.2443042154309</v>
      </c>
      <c r="R9" s="8" t="n">
        <f aca="false">$P$37*Q9/100</f>
        <v>613.7</v>
      </c>
      <c r="S9" s="0" t="n">
        <f aca="false">R9/35000</f>
        <v>0.0175342857142857</v>
      </c>
    </row>
    <row r="10" customFormat="false" ht="16.5" hidden="false" customHeight="false" outlineLevel="0" collapsed="false">
      <c r="A10" s="0" t="s">
        <v>25</v>
      </c>
      <c r="N10" s="0" t="n">
        <v>0</v>
      </c>
      <c r="P10" s="5" t="n">
        <f aca="false">SUM(C10:N10)</f>
        <v>0</v>
      </c>
    </row>
    <row r="11" customFormat="false" ht="16.5" hidden="false" customHeight="false" outlineLevel="0" collapsed="false">
      <c r="N11" s="0" t="s">
        <v>26</v>
      </c>
      <c r="P11" s="5" t="n">
        <f aca="false">SUM(C11:N11)</f>
        <v>0</v>
      </c>
    </row>
    <row r="12" s="8" customFormat="true" ht="16.5" hidden="false" customHeight="false" outlineLevel="0" collapsed="false">
      <c r="A12" s="8" t="s">
        <v>27</v>
      </c>
      <c r="C12" s="9" t="n">
        <f aca="false">C13+C16+C19+C22+C25+C28</f>
        <v>177.78</v>
      </c>
      <c r="D12" s="9" t="n">
        <f aca="false">D13+D19+D19+D22+D25+D28</f>
        <v>200.09</v>
      </c>
      <c r="E12" s="9" t="n">
        <f aca="false">E13+E16+E19+E22+E25+E28</f>
        <v>152.29</v>
      </c>
      <c r="F12" s="9" t="n">
        <f aca="false">F13+F16+F19+F22+F25+F28</f>
        <v>197.74</v>
      </c>
      <c r="G12" s="9" t="n">
        <f aca="false">G13+G16+G19+G22+G25+G28</f>
        <v>325.61</v>
      </c>
      <c r="H12" s="9" t="n">
        <f aca="false">H13+H16+H19+H22+H25+H28</f>
        <v>152.3</v>
      </c>
      <c r="I12" s="9" t="n">
        <f aca="false">I13+I16+I19+I22+I25+I28</f>
        <v>146.69</v>
      </c>
      <c r="J12" s="9" t="n">
        <f aca="false">J16+J16+J19+J22+J25+J28</f>
        <v>216.51</v>
      </c>
      <c r="K12" s="9" t="n">
        <f aca="false">K13+K16+K19+K22+K25+K28</f>
        <v>192.13</v>
      </c>
      <c r="L12" s="9" t="n">
        <f aca="false">L13+L16+L19+L22+L25+L28</f>
        <v>65.77</v>
      </c>
      <c r="M12" s="9" t="n">
        <f aca="false">M13+M16+M19+M22+M25+M28</f>
        <v>155.1</v>
      </c>
      <c r="N12" s="9" t="n">
        <f aca="false">N13+N16+N19+N22+N25+N28</f>
        <v>0</v>
      </c>
      <c r="P12" s="10" t="n">
        <f aca="false">SUM(C12:N12)</f>
        <v>1982.01</v>
      </c>
      <c r="Q12" s="2" t="n">
        <f aca="false">100*P12/$P$37</f>
        <v>42.7739015773606</v>
      </c>
      <c r="R12" s="8" t="n">
        <f aca="false">$P$37*Q12/100</f>
        <v>1982.01</v>
      </c>
      <c r="S12" s="0" t="n">
        <f aca="false">R12/35000</f>
        <v>0.0566288571428571</v>
      </c>
    </row>
    <row r="13" customFormat="false" ht="17" hidden="false" customHeight="false" outlineLevel="0" collapsed="false">
      <c r="A13" s="0" t="n">
        <v>1</v>
      </c>
      <c r="B13" s="1" t="s">
        <v>28</v>
      </c>
      <c r="C13" s="0" t="n">
        <v>24.6</v>
      </c>
      <c r="D13" s="0" t="n">
        <v>71.77</v>
      </c>
      <c r="E13" s="0" t="n">
        <v>59.16</v>
      </c>
      <c r="F13" s="0" t="n">
        <v>70.4</v>
      </c>
      <c r="G13" s="0" t="n">
        <v>69.8</v>
      </c>
      <c r="H13" s="0" t="n">
        <v>66.27</v>
      </c>
      <c r="I13" s="0" t="n">
        <v>41.24</v>
      </c>
      <c r="J13" s="0" t="n">
        <v>64.47</v>
      </c>
      <c r="K13" s="0" t="n">
        <v>42.52</v>
      </c>
      <c r="L13" s="0" t="n">
        <v>65.77</v>
      </c>
      <c r="M13" s="0" t="n">
        <v>49.73</v>
      </c>
      <c r="N13" s="2"/>
    </row>
    <row r="14" customFormat="false" ht="17" hidden="false" customHeight="false" outlineLevel="0" collapsed="false">
      <c r="B14" s="1" t="s">
        <v>29</v>
      </c>
      <c r="C14" s="0" t="n">
        <v>415084</v>
      </c>
      <c r="D14" s="0" t="n">
        <v>418236</v>
      </c>
      <c r="E14" s="0" t="n">
        <v>420937</v>
      </c>
      <c r="F14" s="0" t="n">
        <v>423119</v>
      </c>
      <c r="G14" s="0" t="n">
        <v>425740</v>
      </c>
      <c r="H14" s="0" t="n">
        <v>430006</v>
      </c>
      <c r="I14" s="0" t="n">
        <v>431871</v>
      </c>
      <c r="J14" s="0" t="n">
        <v>434223</v>
      </c>
      <c r="K14" s="0" t="n">
        <v>437041</v>
      </c>
      <c r="L14" s="0" t="n">
        <v>439985</v>
      </c>
      <c r="M14" s="0" t="n">
        <v>440741</v>
      </c>
      <c r="N14" s="7"/>
    </row>
    <row r="15" customFormat="false" ht="17" hidden="false" customHeight="false" outlineLevel="0" collapsed="false">
      <c r="B15" s="1" t="s">
        <v>30</v>
      </c>
      <c r="C15" s="0" t="n">
        <v>19.23</v>
      </c>
      <c r="D15" s="0" t="n">
        <v>54</v>
      </c>
      <c r="E15" s="0" t="n">
        <v>45.54</v>
      </c>
      <c r="F15" s="0" t="n">
        <v>49.31</v>
      </c>
      <c r="G15" s="0" t="n">
        <v>51.74</v>
      </c>
      <c r="H15" s="0" t="n">
        <v>52.64</v>
      </c>
      <c r="I15" s="0" t="n">
        <v>35.28</v>
      </c>
      <c r="J15" s="0" t="n">
        <v>51.21</v>
      </c>
      <c r="K15" s="0" t="n">
        <v>32.99</v>
      </c>
      <c r="L15" s="0" t="n">
        <v>49.86</v>
      </c>
      <c r="M15" s="0" t="n">
        <v>37.99</v>
      </c>
      <c r="N15" s="7"/>
    </row>
    <row r="16" customFormat="false" ht="17" hidden="false" customHeight="false" outlineLevel="0" collapsed="false">
      <c r="A16" s="0" t="n">
        <v>2</v>
      </c>
      <c r="C16" s="0" t="n">
        <v>41.8</v>
      </c>
      <c r="D16" s="0" t="n">
        <f aca="false">D18*1.3</f>
        <v>60.3798</v>
      </c>
      <c r="E16" s="0" t="n">
        <v>49.3</v>
      </c>
      <c r="F16" s="0" t="n">
        <v>59.86</v>
      </c>
      <c r="G16" s="0" t="n">
        <v>55.6</v>
      </c>
      <c r="H16" s="0" t="n">
        <v>33.51</v>
      </c>
      <c r="I16" s="0" t="n">
        <v>41.77</v>
      </c>
      <c r="J16" s="0" t="n">
        <v>55.87</v>
      </c>
      <c r="K16" s="0" t="n">
        <v>50.5</v>
      </c>
      <c r="M16" s="3" t="n">
        <v>62.05</v>
      </c>
    </row>
    <row r="17" customFormat="false" ht="17" hidden="false" customHeight="false" outlineLevel="0" collapsed="false">
      <c r="C17" s="0" t="n">
        <v>415687</v>
      </c>
      <c r="D17" s="0" t="n">
        <v>419100</v>
      </c>
      <c r="E17" s="0" t="n">
        <v>421625</v>
      </c>
      <c r="F17" s="0" t="n">
        <v>423878</v>
      </c>
      <c r="G17" s="0" t="n">
        <v>426496</v>
      </c>
      <c r="H17" s="0" t="n">
        <v>43040</v>
      </c>
      <c r="I17" s="0" t="n">
        <v>432462</v>
      </c>
      <c r="J17" s="0" t="n">
        <v>434966</v>
      </c>
      <c r="K17" s="0" t="n">
        <v>437747</v>
      </c>
      <c r="M17" s="3" t="n">
        <v>441619</v>
      </c>
    </row>
    <row r="18" customFormat="false" ht="17" hidden="false" customHeight="false" outlineLevel="0" collapsed="false">
      <c r="C18" s="0" t="n">
        <v>31.69</v>
      </c>
      <c r="D18" s="11" t="n">
        <f aca="false">(5.2*(D20-D14)/100)-D21</f>
        <v>46.446</v>
      </c>
      <c r="E18" s="0" t="n">
        <v>38.25</v>
      </c>
      <c r="F18" s="0" t="n">
        <v>41.08</v>
      </c>
      <c r="G18" s="0" t="n">
        <v>42.15</v>
      </c>
      <c r="H18" s="0" t="n">
        <v>25.94</v>
      </c>
      <c r="I18" s="0" t="n">
        <v>33.71</v>
      </c>
      <c r="J18" s="0" t="n">
        <v>41.86</v>
      </c>
      <c r="K18" s="0" t="n">
        <v>39.18</v>
      </c>
      <c r="M18" s="7" t="n">
        <v>47.4</v>
      </c>
    </row>
    <row r="19" customFormat="false" ht="17" hidden="false" customHeight="false" outlineLevel="0" collapsed="false">
      <c r="A19" s="0" t="n">
        <v>3</v>
      </c>
      <c r="C19" s="0" t="n">
        <v>55.25</v>
      </c>
      <c r="D19" s="0" t="n">
        <v>64.16</v>
      </c>
      <c r="E19" s="0" t="n">
        <v>43.83</v>
      </c>
      <c r="F19" s="0" t="n">
        <v>67.48</v>
      </c>
      <c r="G19" s="0" t="n">
        <v>19.49</v>
      </c>
      <c r="H19" s="0" t="n">
        <v>52.52</v>
      </c>
      <c r="I19" s="0" t="n">
        <v>30.57</v>
      </c>
      <c r="J19" s="0" t="n">
        <v>42.1</v>
      </c>
      <c r="K19" s="0" t="n">
        <v>40.85</v>
      </c>
      <c r="M19" s="0" t="n">
        <v>43.32</v>
      </c>
    </row>
    <row r="20" customFormat="false" ht="17" hidden="false" customHeight="false" outlineLevel="0" collapsed="false">
      <c r="C20" s="0" t="n">
        <v>416442</v>
      </c>
      <c r="D20" s="0" t="n">
        <v>420079</v>
      </c>
      <c r="E20" s="0" t="n">
        <v>422227</v>
      </c>
      <c r="F20" s="0" t="n">
        <v>424799</v>
      </c>
      <c r="G20" s="0" t="n">
        <v>426768</v>
      </c>
      <c r="H20" s="0" t="n">
        <v>431210</v>
      </c>
      <c r="I20" s="0" t="n">
        <v>432894</v>
      </c>
      <c r="J20" s="0" t="n">
        <v>435590</v>
      </c>
      <c r="K20" s="0" t="n">
        <v>438300</v>
      </c>
      <c r="M20" s="0" t="n">
        <v>442270</v>
      </c>
    </row>
    <row r="21" customFormat="false" ht="17" hidden="false" customHeight="false" outlineLevel="0" collapsed="false">
      <c r="C21" s="0" t="n">
        <v>42.86</v>
      </c>
      <c r="D21" s="0" t="n">
        <v>49.39</v>
      </c>
      <c r="E21" s="0" t="n">
        <v>33.23</v>
      </c>
      <c r="F21" s="0" t="n">
        <v>50.02</v>
      </c>
      <c r="G21" s="0" t="n">
        <v>14.78</v>
      </c>
      <c r="H21" s="0" t="n">
        <v>44.17</v>
      </c>
      <c r="I21" s="0" t="n">
        <v>24.67</v>
      </c>
      <c r="J21" s="0" t="n">
        <v>32.16</v>
      </c>
      <c r="K21" s="0" t="n">
        <v>31.69</v>
      </c>
      <c r="M21" s="0" t="n">
        <v>32.84</v>
      </c>
    </row>
    <row r="22" customFormat="false" ht="17" hidden="false" customHeight="false" outlineLevel="0" collapsed="false">
      <c r="A22" s="0" t="n">
        <v>4</v>
      </c>
      <c r="C22" s="0" t="n">
        <v>56.13</v>
      </c>
      <c r="G22" s="0" t="n">
        <v>56.58</v>
      </c>
      <c r="I22" s="0" t="n">
        <v>33.11</v>
      </c>
      <c r="J22" s="0" t="n">
        <v>62.67</v>
      </c>
      <c r="K22" s="0" t="n">
        <v>58.26</v>
      </c>
    </row>
    <row r="23" customFormat="false" ht="17" hidden="false" customHeight="false" outlineLevel="0" collapsed="false">
      <c r="C23" s="0" t="n">
        <v>417225</v>
      </c>
      <c r="G23" s="0" t="n">
        <f aca="false">G20+800</f>
        <v>427568</v>
      </c>
      <c r="I23" s="0" t="n">
        <v>433343</v>
      </c>
      <c r="J23" s="0" t="n">
        <v>436460</v>
      </c>
      <c r="K23" s="0" t="n">
        <v>439092</v>
      </c>
    </row>
    <row r="24" customFormat="false" ht="17" hidden="false" customHeight="false" outlineLevel="0" collapsed="false">
      <c r="C24" s="0" t="n">
        <v>42.88</v>
      </c>
      <c r="G24" s="0" t="n">
        <v>42.57</v>
      </c>
      <c r="I24" s="0" t="n">
        <v>26.09</v>
      </c>
      <c r="J24" s="0" t="n">
        <v>48.62</v>
      </c>
      <c r="K24" s="0" t="n">
        <v>45.55</v>
      </c>
    </row>
    <row r="25" customFormat="false" ht="17" hidden="false" customHeight="false" outlineLevel="0" collapsed="false">
      <c r="A25" s="0" t="n">
        <v>5</v>
      </c>
      <c r="G25" s="0" t="n">
        <v>57.12</v>
      </c>
    </row>
    <row r="26" customFormat="false" ht="17" hidden="false" customHeight="false" outlineLevel="0" collapsed="false">
      <c r="G26" s="0" t="n">
        <v>428192</v>
      </c>
    </row>
    <row r="27" customFormat="false" ht="17" hidden="false" customHeight="false" outlineLevel="0" collapsed="false">
      <c r="G27" s="0" t="n">
        <v>45.01</v>
      </c>
    </row>
    <row r="28" customFormat="false" ht="17" hidden="false" customHeight="false" outlineLevel="0" collapsed="false">
      <c r="A28" s="0" t="n">
        <v>6</v>
      </c>
      <c r="G28" s="0" t="n">
        <v>67.02</v>
      </c>
    </row>
    <row r="29" customFormat="false" ht="17" hidden="false" customHeight="false" outlineLevel="0" collapsed="false">
      <c r="G29" s="0" t="n">
        <v>429131</v>
      </c>
    </row>
    <row r="30" customFormat="false" ht="17" hidden="false" customHeight="false" outlineLevel="0" collapsed="false">
      <c r="G30" s="0" t="n">
        <v>53.66</v>
      </c>
    </row>
    <row r="31" customFormat="false" ht="17" hidden="false" customHeight="false" outlineLevel="0" collapsed="false">
      <c r="A31" s="0" t="s">
        <v>31</v>
      </c>
      <c r="B31" s="0" t="n">
        <v>414760</v>
      </c>
      <c r="C31" s="7" t="n">
        <f aca="false">MAX(C17,C17,C20,C23,C26,C29,B31)</f>
        <v>417225</v>
      </c>
      <c r="D31" s="7" t="n">
        <f aca="false">MAX(D14,D20,D20,D23,D26,D29,C31)</f>
        <v>420079</v>
      </c>
      <c r="E31" s="7" t="n">
        <f aca="false">MAX(E14,E17,E20,E23,E26,E29,D31)</f>
        <v>422227</v>
      </c>
      <c r="F31" s="7" t="n">
        <f aca="false">MAX(F14,F17,F20,F23,F26,F29,E31)</f>
        <v>424799</v>
      </c>
      <c r="G31" s="7" t="n">
        <f aca="false">MAX(G14,G17,G20,G23,G26,G29,F31)</f>
        <v>429131</v>
      </c>
      <c r="H31" s="7" t="n">
        <f aca="false">MAX(H14,H17,H20,H23,H26,H29,G31)</f>
        <v>431210</v>
      </c>
      <c r="I31" s="7" t="n">
        <f aca="false">MAX(I14,I17,I20,I23,I26,I29,H31)</f>
        <v>433343</v>
      </c>
      <c r="J31" s="7" t="n">
        <f aca="false">MAX(J17,J17,J20,J23,J26,J29,I31)</f>
        <v>436460</v>
      </c>
      <c r="K31" s="7" t="n">
        <f aca="false">MAX(K14,K17,K20,K23,K26,K29,J31)</f>
        <v>439092</v>
      </c>
      <c r="L31" s="7" t="n">
        <f aca="false">MAX(L14,L17,L20,L23,L26,L29,K31)</f>
        <v>439985</v>
      </c>
      <c r="M31" s="7" t="n">
        <f aca="false">MAX(M14,M17,M20,M23,M26,M29,L31)</f>
        <v>442270</v>
      </c>
      <c r="N31" s="7" t="n">
        <f aca="false">MAX(N14,N17,N20,N23,N26,N29,M31)</f>
        <v>442270</v>
      </c>
    </row>
    <row r="32" customFormat="false" ht="16.5" hidden="false" customHeight="false" outlineLevel="0" collapsed="false">
      <c r="A32" s="0" t="s">
        <v>32</v>
      </c>
      <c r="C32" s="7" t="n">
        <f aca="false">B31</f>
        <v>414760</v>
      </c>
      <c r="D32" s="7" t="n">
        <f aca="false">C31</f>
        <v>417225</v>
      </c>
      <c r="E32" s="7" t="n">
        <f aca="false">D31</f>
        <v>420079</v>
      </c>
      <c r="F32" s="7" t="n">
        <f aca="false">E31</f>
        <v>422227</v>
      </c>
      <c r="G32" s="7" t="n">
        <f aca="false">F31</f>
        <v>424799</v>
      </c>
      <c r="H32" s="7" t="n">
        <f aca="false">G31</f>
        <v>429131</v>
      </c>
      <c r="I32" s="7" t="n">
        <f aca="false">H31</f>
        <v>431210</v>
      </c>
      <c r="J32" s="7" t="n">
        <f aca="false">I31</f>
        <v>433343</v>
      </c>
      <c r="K32" s="7" t="n">
        <f aca="false">J31</f>
        <v>436460</v>
      </c>
      <c r="L32" s="7" t="n">
        <f aca="false">K31</f>
        <v>439092</v>
      </c>
      <c r="M32" s="7" t="n">
        <f aca="false">L31</f>
        <v>439985</v>
      </c>
      <c r="N32" s="7" t="n">
        <f aca="false">M31</f>
        <v>442270</v>
      </c>
    </row>
    <row r="33" s="1" customFormat="true" ht="16.5" hidden="false" customHeight="false" outlineLevel="0" collapsed="false">
      <c r="A33" s="1" t="s">
        <v>33</v>
      </c>
      <c r="C33" s="1" t="n">
        <f aca="false">C31-C32</f>
        <v>2465</v>
      </c>
      <c r="D33" s="1" t="n">
        <f aca="false">D31-D32</f>
        <v>2854</v>
      </c>
      <c r="E33" s="1" t="n">
        <f aca="false">E31-E32</f>
        <v>2148</v>
      </c>
      <c r="F33" s="1" t="n">
        <f aca="false">F31-F32</f>
        <v>2572</v>
      </c>
      <c r="G33" s="1" t="n">
        <f aca="false">G31-G32</f>
        <v>4332</v>
      </c>
      <c r="H33" s="1" t="n">
        <f aca="false">H31-H32</f>
        <v>2079</v>
      </c>
      <c r="I33" s="1" t="n">
        <f aca="false">I31-I32</f>
        <v>2133</v>
      </c>
      <c r="J33" s="1" t="n">
        <f aca="false">J31-J32</f>
        <v>3117</v>
      </c>
      <c r="K33" s="1" t="n">
        <f aca="false">K31-K32</f>
        <v>2632</v>
      </c>
      <c r="L33" s="1" t="n">
        <f aca="false">L31-L32</f>
        <v>893</v>
      </c>
      <c r="M33" s="1" t="n">
        <f aca="false">M31-M32</f>
        <v>2285</v>
      </c>
      <c r="N33" s="1" t="n">
        <f aca="false">N31-N32</f>
        <v>0</v>
      </c>
      <c r="P33" s="5" t="n">
        <f aca="false">SUM(C33:N33)+1</f>
        <v>27511</v>
      </c>
      <c r="Q33" s="12"/>
      <c r="R33" s="1" t="s">
        <v>34</v>
      </c>
      <c r="S33" s="1" t="n">
        <f aca="false">P12/P33</f>
        <v>0.072044273199811</v>
      </c>
    </row>
    <row r="34" s="1" customFormat="true" ht="16.5" hidden="false" customHeight="false" outlineLevel="0" collapsed="false">
      <c r="A34" s="1" t="s">
        <v>35</v>
      </c>
      <c r="C34" s="1" t="n">
        <f aca="false">SUM(C18,C18,C21,D15,C27,C30)</f>
        <v>160.24</v>
      </c>
      <c r="D34" s="1" t="n">
        <f aca="false">SUM(D15,D21,D21,D24,D27,D30)</f>
        <v>152.78</v>
      </c>
      <c r="E34" s="1" t="n">
        <f aca="false">SUM(E15,E18,E21,E24,E27,E30)</f>
        <v>117.02</v>
      </c>
      <c r="F34" s="1" t="n">
        <f aca="false">SUM(F15,F18,F21,F24,F27,F30)</f>
        <v>140.41</v>
      </c>
      <c r="G34" s="1" t="n">
        <f aca="false">SUM(G15,G18,G21,G24,G27,G30)</f>
        <v>249.91</v>
      </c>
      <c r="H34" s="1" t="n">
        <f aca="false">SUM(H15,H18,H21,H24,H27,H30)</f>
        <v>122.75</v>
      </c>
      <c r="I34" s="1" t="n">
        <f aca="false">SUM(I15,I18,I21,I24,I27,I30)</f>
        <v>119.75</v>
      </c>
      <c r="J34" s="1" t="n">
        <f aca="false">SUM(J18,J18,J21,J24,J27,J30)</f>
        <v>164.5</v>
      </c>
      <c r="K34" s="1" t="n">
        <f aca="false">SUM(K15,K18,K21,K24,K27,K30)</f>
        <v>149.41</v>
      </c>
      <c r="L34" s="1" t="n">
        <f aca="false">SUM(L15,L18,L21,L24,L27,L30)</f>
        <v>49.86</v>
      </c>
      <c r="M34" s="1" t="n">
        <f aca="false">SUM(M15,M18,M21,M24,M27,M30)</f>
        <v>118.23</v>
      </c>
      <c r="N34" s="1" t="n">
        <f aca="false">SUM(N15,N18,N21,N24,N27,N30)</f>
        <v>0</v>
      </c>
      <c r="P34" s="5" t="n">
        <f aca="false">SUM(C34:N34)+1</f>
        <v>1545.86</v>
      </c>
      <c r="Q34" s="12"/>
    </row>
    <row r="35" s="1" customFormat="true" ht="14.1" hidden="false" customHeight="false" outlineLevel="0" collapsed="false">
      <c r="A35" s="1" t="s">
        <v>36</v>
      </c>
      <c r="C35" s="1" t="n">
        <f aca="false">100*C34/(0.00000001+C33)</f>
        <v>6.50060851924341</v>
      </c>
      <c r="D35" s="1" t="n">
        <f aca="false">100*D34/(0.00000001+D33)</f>
        <v>5.35318850733934</v>
      </c>
      <c r="E35" s="1" t="n">
        <f aca="false">100*E34/(0.00000001+E33)</f>
        <v>5.44785847297278</v>
      </c>
      <c r="F35" s="1" t="n">
        <f aca="false">100*F34/(0.00000001+F33)</f>
        <v>5.4591757387035</v>
      </c>
      <c r="G35" s="1" t="n">
        <f aca="false">100*G34/(0.00000001+G33)</f>
        <v>5.76892890118705</v>
      </c>
      <c r="H35" s="1" t="n">
        <f aca="false">100*H34/(0.00000001+H33)</f>
        <v>5.90428090425251</v>
      </c>
      <c r="I35" s="1" t="n">
        <f aca="false">100*I34/(0.00000001+I33)</f>
        <v>5.61415846223341</v>
      </c>
      <c r="J35" s="1" t="n">
        <f aca="false">100*J34/(0.00000001+J33)</f>
        <v>5.2775104266754</v>
      </c>
      <c r="K35" s="1" t="n">
        <f aca="false">100*K34/(0.00000001+K33)</f>
        <v>5.67667173250123</v>
      </c>
      <c r="L35" s="1" t="n">
        <f aca="false">100*L34/(0.00000001+L33)</f>
        <v>5.5834266516732</v>
      </c>
      <c r="M35" s="1" t="n">
        <f aca="false">100*M34/(0.00000001+M33)</f>
        <v>5.17417943104957</v>
      </c>
      <c r="N35" s="1" t="n">
        <f aca="false">100*N34/(0.00000001+N33)</f>
        <v>0</v>
      </c>
      <c r="P35" s="1" t="n">
        <f aca="false">100*P34/P33</f>
        <v>5.61906146632256</v>
      </c>
      <c r="Q35" s="12" t="n">
        <f aca="false">100/P35</f>
        <v>17.7965663126027</v>
      </c>
    </row>
    <row r="36" s="3" customFormat="true" ht="14.1" hidden="false" customHeight="false" outlineLevel="0" collapsed="false">
      <c r="C36" s="3" t="n">
        <f aca="false">100/(C35+0.00000000001)</f>
        <v>15.383175237183</v>
      </c>
      <c r="D36" s="3" t="n">
        <f aca="false">100/(D35+0.00000000001)</f>
        <v>18.6804555570406</v>
      </c>
      <c r="E36" s="3" t="n">
        <f aca="false">100/(E35+0.00000000001)</f>
        <v>18.3558366091784</v>
      </c>
      <c r="F36" s="3" t="n">
        <f aca="false">100/(F35+0.00000000001)</f>
        <v>18.317783633682</v>
      </c>
      <c r="G36" s="3" t="n">
        <f aca="false">100/(G35+0.00000000001)</f>
        <v>17.3342403265275</v>
      </c>
      <c r="H36" s="3" t="n">
        <f aca="false">100/(H35+0.00000000001)</f>
        <v>16.936863543841</v>
      </c>
      <c r="I36" s="3" t="n">
        <f aca="false">100/(I35+0.00000000001)</f>
        <v>17.8121085595507</v>
      </c>
      <c r="J36" s="3" t="n">
        <f aca="false">100/(J35+0.00000000001)</f>
        <v>18.9483282675021</v>
      </c>
      <c r="K36" s="3" t="n">
        <f aca="false">100/(K35+0.00000000001)</f>
        <v>17.6159560940055</v>
      </c>
      <c r="L36" s="3" t="n">
        <f aca="false">100/(L35+0.00000000001)</f>
        <v>17.9101484157321</v>
      </c>
      <c r="M36" s="3" t="n">
        <f aca="false">100/(M35+0.00000000001)</f>
        <v>19.3267360230532</v>
      </c>
      <c r="N36" s="3" t="n">
        <f aca="false">100/(N35+0.00000000001)</f>
        <v>10000000000000</v>
      </c>
      <c r="P36" s="1"/>
      <c r="Q36" s="4"/>
    </row>
    <row r="37" s="1" customFormat="true" ht="18.9" hidden="false" customHeight="false" outlineLevel="0" collapsed="false">
      <c r="A37" s="1" t="s">
        <v>37</v>
      </c>
      <c r="C37" s="1" t="n">
        <f aca="false">SUM(C3:C12)</f>
        <v>482.28</v>
      </c>
      <c r="D37" s="1" t="n">
        <f aca="false">SUM(D3:D12)</f>
        <v>354.59</v>
      </c>
      <c r="E37" s="1" t="n">
        <f aca="false">SUM(E3:E12)</f>
        <v>306.79</v>
      </c>
      <c r="F37" s="1" t="n">
        <f aca="false">SUM(F3:F12)</f>
        <v>449.24</v>
      </c>
      <c r="G37" s="1" t="n">
        <f aca="false">SUM(G3:G12)</f>
        <v>508.11</v>
      </c>
      <c r="H37" s="1" t="n">
        <f aca="false">SUM(H3:H12)</f>
        <v>306.8</v>
      </c>
      <c r="I37" s="1" t="n">
        <f aca="false">SUM(I3:I12)</f>
        <v>690.89</v>
      </c>
      <c r="J37" s="1" t="n">
        <f aca="false">SUM(J3:J12)</f>
        <v>392.99</v>
      </c>
      <c r="K37" s="1" t="n">
        <f aca="false">SUM(K3:K12)</f>
        <v>457.63</v>
      </c>
      <c r="L37" s="1" t="n">
        <f aca="false">SUM(L3:L12)</f>
        <v>220.27</v>
      </c>
      <c r="M37" s="1" t="n">
        <f aca="false">SUM(M3:M12)</f>
        <v>309.6</v>
      </c>
      <c r="N37" s="1" t="n">
        <f aca="false">SUM(N3:N12)</f>
        <v>154.5</v>
      </c>
      <c r="P37" s="5" t="n">
        <f aca="false">SUM(C37:N37)</f>
        <v>4633.69</v>
      </c>
      <c r="Q37" s="12"/>
      <c r="R37" s="13" t="n">
        <f aca="false">P37/P33</f>
        <v>0.168430446003417</v>
      </c>
    </row>
    <row r="38" customFormat="false" ht="17" hidden="false" customHeight="false" outlineLevel="0" collapsed="false">
      <c r="C38" s="0" t="n">
        <f aca="false">C33+B38</f>
        <v>2465</v>
      </c>
      <c r="D38" s="0" t="n">
        <f aca="false">D33+C38</f>
        <v>5319</v>
      </c>
      <c r="E38" s="0" t="n">
        <f aca="false">E33+D38</f>
        <v>7467</v>
      </c>
      <c r="F38" s="0" t="n">
        <f aca="false">F33+E38</f>
        <v>10039</v>
      </c>
      <c r="G38" s="0" t="n">
        <f aca="false">G33+F38</f>
        <v>14371</v>
      </c>
      <c r="H38" s="0" t="n">
        <f aca="false">H33+G38</f>
        <v>16450</v>
      </c>
      <c r="I38" s="0" t="n">
        <f aca="false">I33+H38</f>
        <v>18583</v>
      </c>
      <c r="J38" s="0" t="n">
        <f aca="false">J33+I38</f>
        <v>21700</v>
      </c>
      <c r="K38" s="0" t="n">
        <f aca="false">K33+J38</f>
        <v>24332</v>
      </c>
      <c r="L38" s="0" t="n">
        <f aca="false">L33+K38</f>
        <v>25225</v>
      </c>
      <c r="M38" s="0" t="n">
        <f aca="false">M33+L38</f>
        <v>27510</v>
      </c>
      <c r="N38" s="0" t="n">
        <f aca="false">N33+M38</f>
        <v>27510</v>
      </c>
    </row>
    <row r="39" customFormat="false" ht="16.5" hidden="false" customHeight="false" outlineLevel="0" collapsed="false">
      <c r="A39" s="0" t="s">
        <v>38</v>
      </c>
      <c r="P39" s="5" t="n">
        <f aca="false">P6+P7+P8+P9+P10+P11+P12</f>
        <v>2629.69</v>
      </c>
      <c r="R39" s="7" t="n">
        <f aca="false">P39/P33</f>
        <v>0.0955868561666243</v>
      </c>
    </row>
    <row r="40" customFormat="false" ht="16.5" hidden="false" customHeight="false" outlineLevel="0" collapsed="false">
      <c r="Q40" s="2" t="n">
        <f aca="false">P37/12</f>
        <v>386.140833333333</v>
      </c>
    </row>
    <row r="41" customFormat="false" ht="16.5" hidden="false" customHeight="false" outlineLevel="0" collapsed="false">
      <c r="Q41" s="2" t="n">
        <f aca="false">760*0.58+0.42*28000/12*0.25+20</f>
        <v>705.8</v>
      </c>
    </row>
    <row r="42" customFormat="false" ht="17" hidden="false" customHeight="false" outlineLevel="0" collapsed="false"/>
    <row r="43" customFormat="false" ht="17" hidden="false" customHeight="false" outlineLevel="0" collapsed="false"/>
    <row r="44" customFormat="false" ht="17" hidden="false" customHeight="false" outlineLevel="0" collapsed="false"/>
    <row r="45" customFormat="false" ht="17" hidden="false" customHeight="false" outlineLevel="0" collapsed="false"/>
    <row r="46" customFormat="false" ht="17" hidden="false" customHeight="false" outlineLevel="0" collapsed="false"/>
    <row r="47" customFormat="false" ht="17" hidden="false" customHeight="false" outlineLevel="0" collapsed="false"/>
    <row r="48" customFormat="false" ht="17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4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6.5"/>
  <cols>
    <col collapsed="false" hidden="false" max="1" min="1" style="0" width="21.0612244897959"/>
    <col collapsed="false" hidden="false" max="15" min="2" style="0" width="11.5663265306122"/>
    <col collapsed="false" hidden="false" max="16" min="16" style="5" width="11.5663265306122"/>
    <col collapsed="false" hidden="false" max="17" min="17" style="2" width="9.75510204081633"/>
    <col collapsed="false" hidden="false" max="18" min="18" style="0" width="13.3826530612245"/>
    <col collapsed="false" hidden="false" max="1025" min="19" style="0" width="11.5663265306122"/>
  </cols>
  <sheetData>
    <row r="1" customFormat="false" ht="16.5" hidden="false" customHeight="false" outlineLevel="0" collapsed="false">
      <c r="A1" s="0" t="n">
        <v>2017</v>
      </c>
      <c r="C1" s="6" t="s">
        <v>4</v>
      </c>
      <c r="D1" s="6" t="s">
        <v>5</v>
      </c>
      <c r="E1" s="0" t="s">
        <v>6</v>
      </c>
      <c r="F1" s="0" t="s">
        <v>7</v>
      </c>
      <c r="G1" s="0" t="s">
        <v>8</v>
      </c>
      <c r="H1" s="0" t="s">
        <v>9</v>
      </c>
      <c r="I1" s="0" t="s">
        <v>10</v>
      </c>
      <c r="J1" s="0" t="s">
        <v>11</v>
      </c>
      <c r="K1" s="0" t="s">
        <v>12</v>
      </c>
      <c r="L1" s="0" t="s">
        <v>13</v>
      </c>
      <c r="M1" s="0" t="s">
        <v>14</v>
      </c>
      <c r="N1" s="0" t="s">
        <v>15</v>
      </c>
      <c r="P1" s="5" t="s">
        <v>16</v>
      </c>
      <c r="Q1" s="2" t="s">
        <v>17</v>
      </c>
    </row>
    <row r="3" customFormat="false" ht="16.5" hidden="false" customHeight="false" outlineLevel="0" collapsed="false">
      <c r="A3" s="0" t="s">
        <v>18</v>
      </c>
      <c r="C3" s="0" t="n">
        <v>38.5</v>
      </c>
      <c r="D3" s="7" t="n">
        <f aca="false">C3</f>
        <v>38.5</v>
      </c>
      <c r="E3" s="7" t="n">
        <f aca="false">D3</f>
        <v>38.5</v>
      </c>
      <c r="F3" s="7" t="n">
        <f aca="false">E3</f>
        <v>38.5</v>
      </c>
      <c r="G3" s="7" t="n">
        <f aca="false">F3</f>
        <v>38.5</v>
      </c>
      <c r="H3" s="7" t="n">
        <f aca="false">G3</f>
        <v>38.5</v>
      </c>
      <c r="I3" s="7" t="n">
        <f aca="false">H3</f>
        <v>38.5</v>
      </c>
      <c r="J3" s="7" t="n">
        <f aca="false">I3</f>
        <v>38.5</v>
      </c>
      <c r="K3" s="7" t="n">
        <f aca="false">J3</f>
        <v>38.5</v>
      </c>
      <c r="L3" s="7" t="n">
        <f aca="false">K3</f>
        <v>38.5</v>
      </c>
      <c r="M3" s="7" t="n">
        <f aca="false">L3</f>
        <v>38.5</v>
      </c>
      <c r="N3" s="7" t="n">
        <f aca="false">M3</f>
        <v>38.5</v>
      </c>
      <c r="P3" s="5" t="n">
        <f aca="false">SUM(C3:N3)</f>
        <v>462</v>
      </c>
      <c r="Q3" s="2" t="n">
        <f aca="false">100*P3/$P$37</f>
        <v>7.45932488266095</v>
      </c>
      <c r="R3" s="8" t="n">
        <f aca="false">$P$37*Q3/100</f>
        <v>462</v>
      </c>
      <c r="S3" s="0" t="n">
        <f aca="false">R3/35000</f>
        <v>0.0132</v>
      </c>
    </row>
    <row r="4" customFormat="false" ht="16.5" hidden="false" customHeight="false" outlineLevel="0" collapsed="false">
      <c r="A4" s="0" t="s">
        <v>19</v>
      </c>
      <c r="C4" s="0" t="n">
        <v>116</v>
      </c>
      <c r="D4" s="7" t="n">
        <f aca="false">C4</f>
        <v>116</v>
      </c>
      <c r="E4" s="7" t="n">
        <f aca="false">D4</f>
        <v>116</v>
      </c>
      <c r="F4" s="7" t="n">
        <f aca="false">E4</f>
        <v>116</v>
      </c>
      <c r="G4" s="7" t="n">
        <f aca="false">F4</f>
        <v>116</v>
      </c>
      <c r="H4" s="7" t="n">
        <f aca="false">G4</f>
        <v>116</v>
      </c>
      <c r="I4" s="7" t="n">
        <f aca="false">H4</f>
        <v>116</v>
      </c>
      <c r="J4" s="7" t="n">
        <f aca="false">I4</f>
        <v>116</v>
      </c>
      <c r="K4" s="7" t="n">
        <f aca="false">J4</f>
        <v>116</v>
      </c>
      <c r="L4" s="7" t="n">
        <f aca="false">K4</f>
        <v>116</v>
      </c>
      <c r="M4" s="7" t="n">
        <f aca="false">L4</f>
        <v>116</v>
      </c>
      <c r="N4" s="7" t="n">
        <f aca="false">M4</f>
        <v>116</v>
      </c>
      <c r="P4" s="5" t="n">
        <f aca="false">SUM(C4:N4)</f>
        <v>1392</v>
      </c>
      <c r="Q4" s="2" t="n">
        <f aca="false">100*P4/$P$37</f>
        <v>22.4748489971083</v>
      </c>
      <c r="R4" s="8" t="n">
        <f aca="false">$P$37*Q4/100</f>
        <v>1392</v>
      </c>
      <c r="S4" s="0" t="n">
        <f aca="false">R4/35000</f>
        <v>0.0397714285714286</v>
      </c>
    </row>
    <row r="5" customFormat="false" ht="16.5" hidden="false" customHeight="false" outlineLevel="0" collapsed="false">
      <c r="A5" s="0" t="s">
        <v>20</v>
      </c>
      <c r="C5" s="0" t="n">
        <v>130</v>
      </c>
      <c r="P5" s="5" t="n">
        <f aca="false">SUM(C5:N5)</f>
        <v>130</v>
      </c>
      <c r="Q5" s="2" t="n">
        <f aca="false">100*P5/$P$37</f>
        <v>2.09894423105178</v>
      </c>
      <c r="R5" s="8" t="n">
        <f aca="false">$P$37*Q5/100</f>
        <v>130</v>
      </c>
      <c r="S5" s="0" t="n">
        <f aca="false">R5/35000</f>
        <v>0.00371428571428571</v>
      </c>
    </row>
    <row r="6" customFormat="false" ht="16.5" hidden="false" customHeight="false" outlineLevel="0" collapsed="false">
      <c r="A6" s="0" t="s">
        <v>21</v>
      </c>
      <c r="C6" s="0" t="n">
        <v>0</v>
      </c>
      <c r="D6" s="7" t="n">
        <v>0</v>
      </c>
      <c r="E6" s="7" t="n">
        <f aca="false">D6</f>
        <v>0</v>
      </c>
      <c r="F6" s="7" t="n">
        <f aca="false">E6</f>
        <v>0</v>
      </c>
      <c r="G6" s="7" t="n">
        <f aca="false">F6</f>
        <v>0</v>
      </c>
      <c r="H6" s="7" t="n">
        <f aca="false">G6</f>
        <v>0</v>
      </c>
      <c r="I6" s="7" t="n">
        <f aca="false">H6</f>
        <v>0</v>
      </c>
      <c r="J6" s="7" t="n">
        <f aca="false">I6</f>
        <v>0</v>
      </c>
      <c r="K6" s="7" t="n">
        <f aca="false">J6</f>
        <v>0</v>
      </c>
      <c r="L6" s="7" t="n">
        <f aca="false">K6</f>
        <v>0</v>
      </c>
      <c r="M6" s="7" t="n">
        <v>0</v>
      </c>
      <c r="N6" s="7" t="n">
        <v>0</v>
      </c>
      <c r="P6" s="5" t="n">
        <f aca="false">SUM(C6:N6)</f>
        <v>0</v>
      </c>
      <c r="Q6" s="2" t="n">
        <f aca="false">100*P6/$P$37</f>
        <v>0</v>
      </c>
      <c r="R6" s="8" t="n">
        <f aca="false">$P$37*Q6/100</f>
        <v>0</v>
      </c>
      <c r="S6" s="0" t="n">
        <f aca="false">R6/35000</f>
        <v>0</v>
      </c>
    </row>
    <row r="7" customFormat="false" ht="17" hidden="false" customHeight="false" outlineLevel="0" collapsed="false">
      <c r="A7" s="0" t="s">
        <v>22</v>
      </c>
      <c r="E7" s="0" t="n">
        <v>10.5</v>
      </c>
      <c r="H7" s="0" t="n">
        <v>10.5</v>
      </c>
      <c r="L7" s="0" t="n">
        <v>12</v>
      </c>
      <c r="M7" s="0" t="n">
        <v>12</v>
      </c>
      <c r="P7" s="5" t="n">
        <f aca="false">SUM(C7:N7)</f>
        <v>45</v>
      </c>
      <c r="Q7" s="2" t="n">
        <f aca="false">100*P7/$P$37</f>
        <v>0.726557618441001</v>
      </c>
      <c r="R7" s="8" t="n">
        <f aca="false">$P$37*Q7/100</f>
        <v>45</v>
      </c>
      <c r="S7" s="0" t="n">
        <f aca="false">R7/35000</f>
        <v>0.00128571428571429</v>
      </c>
    </row>
    <row r="8" customFormat="false" ht="16.5" hidden="false" customHeight="false" outlineLevel="0" collapsed="false">
      <c r="A8" s="0" t="s">
        <v>23</v>
      </c>
      <c r="P8" s="5" t="n">
        <f aca="false">SUM(C8:N8)</f>
        <v>0</v>
      </c>
      <c r="Q8" s="2" t="n">
        <f aca="false">100*P8/$P$37</f>
        <v>0</v>
      </c>
      <c r="R8" s="8" t="n">
        <f aca="false">$P$37*Q8/100</f>
        <v>0</v>
      </c>
      <c r="S8" s="0" t="n">
        <f aca="false">R8/35000</f>
        <v>0</v>
      </c>
    </row>
    <row r="9" customFormat="false" ht="17" hidden="false" customHeight="false" outlineLevel="0" collapsed="false">
      <c r="A9" s="0" t="s">
        <v>24</v>
      </c>
      <c r="C9" s="0" t="n">
        <v>0</v>
      </c>
      <c r="E9" s="0" t="n">
        <v>247.66</v>
      </c>
      <c r="I9" s="0" t="n">
        <v>665</v>
      </c>
      <c r="M9" s="0" t="n">
        <v>628</v>
      </c>
      <c r="N9" s="0" t="n">
        <v>360.98</v>
      </c>
      <c r="P9" s="5" t="n">
        <f aca="false">SUM(C9:N9)</f>
        <v>1901.64</v>
      </c>
      <c r="Q9" s="2" t="n">
        <f aca="false">100*(P9+P10)/$P$37</f>
        <v>30.7033562118255</v>
      </c>
      <c r="R9" s="8" t="n">
        <f aca="false">$P$37*Q9/100</f>
        <v>1901.64</v>
      </c>
      <c r="S9" s="0" t="n">
        <f aca="false">R9/35000</f>
        <v>0.0543325714285714</v>
      </c>
    </row>
    <row r="10" customFormat="false" ht="16.5" hidden="false" customHeight="false" outlineLevel="0" collapsed="false">
      <c r="A10" s="0" t="s">
        <v>25</v>
      </c>
      <c r="N10" s="0" t="n">
        <v>0</v>
      </c>
      <c r="P10" s="5" t="n">
        <f aca="false">SUM(C10:N10)</f>
        <v>0</v>
      </c>
    </row>
    <row r="11" customFormat="false" ht="16.5" hidden="false" customHeight="false" outlineLevel="0" collapsed="false">
      <c r="N11" s="0" t="s">
        <v>26</v>
      </c>
      <c r="P11" s="5" t="n">
        <f aca="false">SUM(C11:N11)</f>
        <v>0</v>
      </c>
    </row>
    <row r="12" s="8" customFormat="true" ht="16.5" hidden="false" customHeight="false" outlineLevel="0" collapsed="false">
      <c r="A12" s="8" t="s">
        <v>27</v>
      </c>
      <c r="C12" s="9" t="n">
        <f aca="false">C13+C16+C19+C22+C25+C28</f>
        <v>121.07</v>
      </c>
      <c r="D12" s="9" t="n">
        <f aca="false">D13+D16+D19+D22+D25+D28</f>
        <v>229.01</v>
      </c>
      <c r="E12" s="9" t="n">
        <f aca="false">E13+E16+E19+E22+E25+E28</f>
        <v>216.49</v>
      </c>
      <c r="F12" s="9" t="n">
        <f aca="false">F13+F16+F19+F22+F25+F28</f>
        <v>104.96</v>
      </c>
      <c r="G12" s="9" t="n">
        <f aca="false">G13+G16+G19+G22+G25+G28</f>
        <v>235.25</v>
      </c>
      <c r="H12" s="9" t="n">
        <f aca="false">H13+H16+H19+H22+H25+H28</f>
        <v>229.1</v>
      </c>
      <c r="I12" s="9" t="n">
        <f aca="false">I13+I16+I19+I22+I25+I28</f>
        <v>248.65</v>
      </c>
      <c r="J12" s="9" t="n">
        <f aca="false">J16+J16+J19+J22+J25+J28</f>
        <v>125.06</v>
      </c>
      <c r="K12" s="9" t="n">
        <f aca="false">K13+K16+K19+K22+K25+K28</f>
        <v>193.31</v>
      </c>
      <c r="L12" s="9" t="n">
        <f aca="false">L13+L16+L19+L22+L25+L28</f>
        <v>158.05</v>
      </c>
      <c r="M12" s="9" t="n">
        <f aca="false">M13+M16+M19+M22+M25+M28</f>
        <v>218.62</v>
      </c>
      <c r="N12" s="9" t="n">
        <f aca="false">N13+N16+N19+N22+N25+N28</f>
        <v>183.38</v>
      </c>
      <c r="P12" s="10" t="n">
        <f aca="false">SUM(C12:N12)</f>
        <v>2262.95</v>
      </c>
      <c r="Q12" s="2" t="n">
        <f aca="false">100*P12/$P$37</f>
        <v>36.5369680589125</v>
      </c>
      <c r="R12" s="8" t="n">
        <f aca="false">$P$37*Q12/100</f>
        <v>2262.95</v>
      </c>
      <c r="S12" s="0" t="n">
        <f aca="false">R12/35000</f>
        <v>0.0646557142857143</v>
      </c>
    </row>
    <row r="13" customFormat="false" ht="17" hidden="false" customHeight="false" outlineLevel="0" collapsed="false">
      <c r="A13" s="0" t="n">
        <v>1</v>
      </c>
      <c r="B13" s="1" t="s">
        <v>28</v>
      </c>
      <c r="C13" s="0" t="n">
        <v>38.45</v>
      </c>
      <c r="D13" s="0" t="n">
        <v>57.92</v>
      </c>
      <c r="E13" s="0" t="n">
        <v>48.63</v>
      </c>
      <c r="F13" s="0" t="n">
        <v>54.31</v>
      </c>
      <c r="G13" s="0" t="n">
        <v>59.76</v>
      </c>
      <c r="H13" s="0" t="n">
        <v>65.96</v>
      </c>
      <c r="I13" s="0" t="n">
        <v>64.23</v>
      </c>
      <c r="J13" s="0" t="n">
        <v>53.6</v>
      </c>
      <c r="K13" s="0" t="n">
        <v>49.14</v>
      </c>
      <c r="L13" s="0" t="n">
        <v>33.97</v>
      </c>
      <c r="M13" s="0" t="n">
        <v>55.01</v>
      </c>
      <c r="N13" s="2" t="n">
        <v>53.22</v>
      </c>
    </row>
    <row r="14" customFormat="false" ht="17" hidden="false" customHeight="false" outlineLevel="0" collapsed="false">
      <c r="B14" s="1" t="s">
        <v>29</v>
      </c>
      <c r="C14" s="0" t="n">
        <v>381972</v>
      </c>
      <c r="D14" s="0" t="n">
        <v>384127</v>
      </c>
      <c r="E14" s="0" t="n">
        <v>387767</v>
      </c>
      <c r="F14" s="0" t="n">
        <v>392209</v>
      </c>
      <c r="G14" s="0" t="n">
        <v>392961</v>
      </c>
      <c r="H14" s="0" t="n">
        <v>396535</v>
      </c>
      <c r="I14" s="0" t="n">
        <v>399742</v>
      </c>
      <c r="J14" s="0" t="n">
        <v>403206</v>
      </c>
      <c r="K14" s="0" t="n">
        <v>404861</v>
      </c>
      <c r="L14" s="0" t="n">
        <v>407482</v>
      </c>
      <c r="M14" s="0" t="n">
        <v>410053</v>
      </c>
      <c r="N14" s="7" t="n">
        <v>412925</v>
      </c>
    </row>
    <row r="15" customFormat="false" ht="17" hidden="false" customHeight="false" outlineLevel="0" collapsed="false">
      <c r="B15" s="1" t="s">
        <v>30</v>
      </c>
      <c r="C15" s="0" t="n">
        <v>35.97</v>
      </c>
      <c r="D15" s="0" t="n">
        <v>50.85</v>
      </c>
      <c r="E15" s="0" t="n">
        <v>51.21</v>
      </c>
      <c r="F15" s="0" t="n">
        <v>47.68</v>
      </c>
      <c r="G15" s="0" t="n">
        <v>51.12</v>
      </c>
      <c r="H15" s="0" t="n">
        <v>53.67</v>
      </c>
      <c r="I15" s="0" t="n">
        <v>53.13</v>
      </c>
      <c r="J15" s="0" t="n">
        <v>46.25</v>
      </c>
      <c r="K15" s="0" t="n">
        <v>42.18</v>
      </c>
      <c r="L15" s="0" t="n">
        <v>28.33</v>
      </c>
      <c r="M15" s="0" t="n">
        <v>44.04</v>
      </c>
      <c r="N15" s="7" t="n">
        <v>40.97</v>
      </c>
    </row>
    <row r="16" customFormat="false" ht="17" hidden="false" customHeight="false" outlineLevel="0" collapsed="false">
      <c r="A16" s="0" t="n">
        <v>2</v>
      </c>
      <c r="C16" s="0" t="n">
        <v>26.67</v>
      </c>
      <c r="D16" s="0" t="n">
        <v>36.59</v>
      </c>
      <c r="E16" s="0" t="n">
        <v>0.87</v>
      </c>
      <c r="F16" s="0" t="n">
        <v>50.65</v>
      </c>
      <c r="G16" s="0" t="n">
        <v>51.16</v>
      </c>
      <c r="H16" s="0" t="n">
        <v>57.59</v>
      </c>
      <c r="I16" s="0" t="n">
        <v>63.67</v>
      </c>
      <c r="J16" s="0" t="n">
        <v>62.53</v>
      </c>
      <c r="K16" s="0" t="n">
        <v>35.23</v>
      </c>
      <c r="L16" s="0" t="n">
        <v>57.86</v>
      </c>
      <c r="M16" s="3" t="n">
        <v>59.46</v>
      </c>
      <c r="N16" s="0" t="n">
        <v>39.43</v>
      </c>
    </row>
    <row r="17" customFormat="false" ht="17" hidden="false" customHeight="false" outlineLevel="0" collapsed="false">
      <c r="C17" s="0" t="n">
        <v>382389</v>
      </c>
      <c r="D17" s="0" t="n">
        <v>384729</v>
      </c>
      <c r="E17" s="0" t="n">
        <v>387767</v>
      </c>
      <c r="F17" s="0" t="n">
        <v>392035</v>
      </c>
      <c r="G17" s="0" t="n">
        <v>393774</v>
      </c>
      <c r="H17" s="0" t="n">
        <v>397328</v>
      </c>
      <c r="I17" s="0" t="n">
        <v>400700</v>
      </c>
      <c r="J17" s="0" t="n">
        <v>404152</v>
      </c>
      <c r="K17" s="0" t="n">
        <v>405375</v>
      </c>
      <c r="L17" s="0" t="n">
        <v>408334</v>
      </c>
      <c r="M17" s="3" t="n">
        <v>410869</v>
      </c>
      <c r="N17" s="0" t="n">
        <v>413461</v>
      </c>
    </row>
    <row r="18" customFormat="false" ht="17" hidden="false" customHeight="false" outlineLevel="0" collapsed="false">
      <c r="C18" s="0" t="n">
        <v>24.72</v>
      </c>
      <c r="D18" s="0" t="n">
        <v>32.99</v>
      </c>
      <c r="E18" s="0" t="n">
        <v>0.76</v>
      </c>
      <c r="F18" s="0" t="n">
        <v>44.47</v>
      </c>
      <c r="G18" s="0" t="n">
        <v>43.76</v>
      </c>
      <c r="H18" s="0" t="n">
        <v>46.86</v>
      </c>
      <c r="I18" s="0" t="n">
        <v>51.81</v>
      </c>
      <c r="J18" s="0" t="n">
        <v>51.3</v>
      </c>
      <c r="K18" s="0" t="n">
        <v>30.4</v>
      </c>
      <c r="L18" s="0" t="n">
        <v>47.08</v>
      </c>
      <c r="M18" s="7" t="n">
        <v>43.75</v>
      </c>
      <c r="N18" s="0" t="n">
        <v>30.83</v>
      </c>
    </row>
    <row r="19" customFormat="false" ht="17" hidden="false" customHeight="false" outlineLevel="0" collapsed="false">
      <c r="A19" s="0" t="n">
        <v>3</v>
      </c>
      <c r="C19" s="0" t="n">
        <v>55.95</v>
      </c>
      <c r="D19" s="0" t="n">
        <v>53.8</v>
      </c>
      <c r="E19" s="0" t="n">
        <v>52.35</v>
      </c>
      <c r="G19" s="0" t="n">
        <v>64.04</v>
      </c>
      <c r="H19" s="0" t="n">
        <v>50.89</v>
      </c>
      <c r="I19" s="0" t="n">
        <v>58.67</v>
      </c>
      <c r="K19" s="0" t="n">
        <v>59.64</v>
      </c>
      <c r="L19" s="0" t="n">
        <v>66.22</v>
      </c>
      <c r="M19" s="0" t="n">
        <v>44.72</v>
      </c>
      <c r="N19" s="0" t="n">
        <v>35.7</v>
      </c>
    </row>
    <row r="20" customFormat="false" ht="17" hidden="false" customHeight="false" outlineLevel="0" collapsed="false">
      <c r="C20" s="0" t="n">
        <v>383244</v>
      </c>
      <c r="D20" s="0" t="n">
        <v>385623</v>
      </c>
      <c r="E20" s="0" t="n">
        <v>388546</v>
      </c>
      <c r="G20" s="0" t="n">
        <v>394764</v>
      </c>
      <c r="H20" s="0" t="n">
        <v>398043</v>
      </c>
      <c r="I20" s="0" t="n">
        <v>401501</v>
      </c>
      <c r="K20" s="0" t="n">
        <v>406276</v>
      </c>
      <c r="L20" s="0" t="n">
        <v>409287</v>
      </c>
      <c r="M20" s="0" t="n">
        <v>411455</v>
      </c>
      <c r="N20" s="0" t="n">
        <v>413963</v>
      </c>
    </row>
    <row r="21" customFormat="false" ht="17" hidden="false" customHeight="false" outlineLevel="0" collapsed="false">
      <c r="C21" s="0" t="n">
        <v>50.45</v>
      </c>
      <c r="D21" s="0" t="n">
        <v>48.51</v>
      </c>
      <c r="E21" s="0" t="n">
        <v>45.96</v>
      </c>
      <c r="G21" s="0" t="n">
        <v>52.97</v>
      </c>
      <c r="H21" s="0" t="n">
        <v>43.16</v>
      </c>
      <c r="I21" s="0" t="n">
        <v>47.74</v>
      </c>
      <c r="K21" s="0" t="n">
        <v>50.16</v>
      </c>
      <c r="L21" s="0" t="n">
        <v>53.45</v>
      </c>
      <c r="M21" s="0" t="n">
        <v>34.43</v>
      </c>
      <c r="N21" s="0" t="n">
        <v>27.91</v>
      </c>
    </row>
    <row r="22" customFormat="false" ht="17" hidden="false" customHeight="false" outlineLevel="0" collapsed="false">
      <c r="A22" s="0" t="n">
        <v>4</v>
      </c>
      <c r="D22" s="0" t="n">
        <v>30.22</v>
      </c>
      <c r="E22" s="0" t="n">
        <v>55.66</v>
      </c>
      <c r="G22" s="0" t="n">
        <v>60.29</v>
      </c>
      <c r="H22" s="0" t="n">
        <v>54.66</v>
      </c>
      <c r="I22" s="0" t="n">
        <v>62.08</v>
      </c>
      <c r="K22" s="0" t="n">
        <v>49.3</v>
      </c>
      <c r="M22" s="0" t="n">
        <v>59.43</v>
      </c>
      <c r="N22" s="0" t="n">
        <v>55.03</v>
      </c>
    </row>
    <row r="23" customFormat="false" ht="17" hidden="false" customHeight="false" outlineLevel="0" collapsed="false">
      <c r="D23" s="0" t="n">
        <v>386137</v>
      </c>
      <c r="E23" s="0" t="n">
        <v>389399</v>
      </c>
      <c r="G23" s="0" t="n">
        <v>395607</v>
      </c>
      <c r="H23" s="0" t="n">
        <v>398865</v>
      </c>
      <c r="I23" s="0" t="n">
        <v>402357</v>
      </c>
      <c r="K23" s="0" t="n">
        <v>406982</v>
      </c>
      <c r="M23" s="0" t="n">
        <v>412231</v>
      </c>
      <c r="N23" s="0" t="n">
        <v>414760</v>
      </c>
    </row>
    <row r="24" customFormat="false" ht="17" hidden="false" customHeight="false" outlineLevel="0" collapsed="false">
      <c r="D24" s="0" t="n">
        <v>27.5</v>
      </c>
      <c r="E24" s="0" t="n">
        <v>48.87</v>
      </c>
      <c r="G24" s="0" t="n">
        <v>52.02</v>
      </c>
      <c r="H24" s="0" t="n">
        <v>45.97</v>
      </c>
      <c r="I24" s="0" t="n">
        <v>50.93</v>
      </c>
      <c r="K24" s="0" t="n">
        <v>41.12</v>
      </c>
      <c r="M24" s="0" t="n">
        <v>45.06</v>
      </c>
      <c r="N24" s="0" t="n">
        <v>43.71</v>
      </c>
    </row>
    <row r="25" customFormat="false" ht="17" hidden="false" customHeight="false" outlineLevel="0" collapsed="false">
      <c r="A25" s="0" t="n">
        <v>5</v>
      </c>
      <c r="D25" s="0" t="n">
        <v>50.48</v>
      </c>
      <c r="E25" s="0" t="n">
        <v>58.98</v>
      </c>
    </row>
    <row r="26" customFormat="false" ht="17" hidden="false" customHeight="false" outlineLevel="0" collapsed="false">
      <c r="D26" s="0" t="n">
        <v>386884</v>
      </c>
      <c r="E26" s="0" t="n">
        <v>390362</v>
      </c>
    </row>
    <row r="27" customFormat="false" ht="17" hidden="false" customHeight="false" outlineLevel="0" collapsed="false">
      <c r="D27" s="0" t="n">
        <v>45.93</v>
      </c>
      <c r="E27" s="0" t="n">
        <v>50.89</v>
      </c>
    </row>
    <row r="28" customFormat="false" ht="17" hidden="false" customHeight="false" outlineLevel="0" collapsed="false">
      <c r="A28" s="0" t="n">
        <v>6</v>
      </c>
    </row>
    <row r="29" customFormat="false" ht="17" hidden="false" customHeight="false" outlineLevel="0" collapsed="false"/>
    <row r="30" customFormat="false" ht="17" hidden="false" customHeight="false" outlineLevel="0" collapsed="false"/>
    <row r="31" customFormat="false" ht="17" hidden="false" customHeight="false" outlineLevel="0" collapsed="false">
      <c r="A31" s="0" t="s">
        <v>31</v>
      </c>
      <c r="B31" s="0" t="n">
        <v>381320</v>
      </c>
      <c r="C31" s="7" t="n">
        <f aca="false">MAX(C17,C17,C20,C23,C26,C29,B31)</f>
        <v>383244</v>
      </c>
      <c r="D31" s="7" t="n">
        <f aca="false">MAX(D14,D17,D20,D23,D26,D29,C31)</f>
        <v>386884</v>
      </c>
      <c r="E31" s="7" t="n">
        <f aca="false">MAX(E14,E17,E20,E23,E26,E29,D31)</f>
        <v>390362</v>
      </c>
      <c r="F31" s="7" t="n">
        <f aca="false">MAX(F14,F17,F20,F23,F26,F29,E31)</f>
        <v>392209</v>
      </c>
      <c r="G31" s="7" t="n">
        <f aca="false">MAX(G14,G17,G20,G23,G26,G29,F31)</f>
        <v>395607</v>
      </c>
      <c r="H31" s="7" t="n">
        <f aca="false">MAX(H14,H17,H20,H23,H26,H29,G31)</f>
        <v>398865</v>
      </c>
      <c r="I31" s="7" t="n">
        <f aca="false">MAX(I14,I17,I20,I23,I26,I29,H31)</f>
        <v>402357</v>
      </c>
      <c r="J31" s="7" t="n">
        <f aca="false">MAX(J17,J17,J20,J23,J26,J29,I31)</f>
        <v>404152</v>
      </c>
      <c r="K31" s="7" t="n">
        <f aca="false">MAX(K14,K17,K20,K23,K26,K29,J31)</f>
        <v>406982</v>
      </c>
      <c r="L31" s="7" t="n">
        <f aca="false">MAX(L14,L17,L20,L23,L26,L29,K31)</f>
        <v>409287</v>
      </c>
      <c r="M31" s="7" t="n">
        <f aca="false">MAX(M14,M17,M20,M23,M26,M29,L31)</f>
        <v>412231</v>
      </c>
      <c r="N31" s="7" t="n">
        <f aca="false">MAX(N14,N17,N20,N23,N26,N29,M31)</f>
        <v>414760</v>
      </c>
    </row>
    <row r="32" customFormat="false" ht="16.5" hidden="false" customHeight="false" outlineLevel="0" collapsed="false">
      <c r="A32" s="0" t="s">
        <v>32</v>
      </c>
      <c r="C32" s="7" t="n">
        <f aca="false">B31</f>
        <v>381320</v>
      </c>
      <c r="D32" s="7" t="n">
        <f aca="false">C31</f>
        <v>383244</v>
      </c>
      <c r="E32" s="7" t="n">
        <f aca="false">D31</f>
        <v>386884</v>
      </c>
      <c r="F32" s="7" t="n">
        <f aca="false">E31</f>
        <v>390362</v>
      </c>
      <c r="G32" s="7" t="n">
        <f aca="false">F31</f>
        <v>392209</v>
      </c>
      <c r="H32" s="7" t="n">
        <f aca="false">G31</f>
        <v>395607</v>
      </c>
      <c r="I32" s="7" t="n">
        <f aca="false">H31</f>
        <v>398865</v>
      </c>
      <c r="J32" s="7" t="n">
        <f aca="false">I31</f>
        <v>402357</v>
      </c>
      <c r="K32" s="7" t="n">
        <f aca="false">J31</f>
        <v>404152</v>
      </c>
      <c r="L32" s="7" t="n">
        <f aca="false">K31</f>
        <v>406982</v>
      </c>
      <c r="M32" s="7" t="n">
        <f aca="false">L31</f>
        <v>409287</v>
      </c>
      <c r="N32" s="7" t="n">
        <f aca="false">M31</f>
        <v>412231</v>
      </c>
    </row>
    <row r="33" s="1" customFormat="true" ht="16.5" hidden="false" customHeight="false" outlineLevel="0" collapsed="false">
      <c r="A33" s="1" t="s">
        <v>33</v>
      </c>
      <c r="C33" s="1" t="n">
        <f aca="false">C31-C32</f>
        <v>1924</v>
      </c>
      <c r="D33" s="1" t="n">
        <f aca="false">D31-D32</f>
        <v>3640</v>
      </c>
      <c r="E33" s="1" t="n">
        <f aca="false">E31-E32</f>
        <v>3478</v>
      </c>
      <c r="F33" s="1" t="n">
        <f aca="false">F31-F32</f>
        <v>1847</v>
      </c>
      <c r="G33" s="1" t="n">
        <f aca="false">G31-G32</f>
        <v>3398</v>
      </c>
      <c r="H33" s="1" t="n">
        <f aca="false">H31-H32</f>
        <v>3258</v>
      </c>
      <c r="I33" s="1" t="n">
        <f aca="false">I31-I32</f>
        <v>3492</v>
      </c>
      <c r="J33" s="1" t="n">
        <f aca="false">J31-J32</f>
        <v>1795</v>
      </c>
      <c r="K33" s="1" t="n">
        <f aca="false">K31-K32</f>
        <v>2830</v>
      </c>
      <c r="L33" s="1" t="n">
        <f aca="false">L31-L32</f>
        <v>2305</v>
      </c>
      <c r="M33" s="1" t="n">
        <f aca="false">M31-M32</f>
        <v>2944</v>
      </c>
      <c r="N33" s="1" t="n">
        <f aca="false">N31-N32</f>
        <v>2529</v>
      </c>
      <c r="P33" s="5" t="n">
        <f aca="false">SUM(C33:N33)+1</f>
        <v>33441</v>
      </c>
      <c r="Q33" s="12"/>
      <c r="R33" s="1" t="s">
        <v>34</v>
      </c>
      <c r="S33" s="1" t="n">
        <f aca="false">P12/P33</f>
        <v>0.0676699261385724</v>
      </c>
    </row>
    <row r="34" s="1" customFormat="true" ht="16.5" hidden="false" customHeight="false" outlineLevel="0" collapsed="false">
      <c r="A34" s="1" t="s">
        <v>35</v>
      </c>
      <c r="C34" s="1" t="n">
        <f aca="false">SUM(C18,C18,C21,D15,C27,C30)</f>
        <v>150.74</v>
      </c>
      <c r="D34" s="1" t="n">
        <f aca="false">SUM(D15,D18,D21,D24,D27,D30)</f>
        <v>205.78</v>
      </c>
      <c r="E34" s="1" t="n">
        <f aca="false">SUM(E15,E18,E21,E24,E27,E30)</f>
        <v>197.69</v>
      </c>
      <c r="F34" s="1" t="n">
        <f aca="false">SUM(F15,F18,F21,F24,F27,F30)</f>
        <v>92.15</v>
      </c>
      <c r="G34" s="1" t="n">
        <f aca="false">SUM(G15,G18,G21,G24,G27,G30)</f>
        <v>199.87</v>
      </c>
      <c r="H34" s="1" t="n">
        <f aca="false">SUM(H15,H18,H21,H24,H27,H30)</f>
        <v>189.66</v>
      </c>
      <c r="I34" s="1" t="n">
        <f aca="false">SUM(I15,I18,I21,I24,I27,I30)</f>
        <v>203.61</v>
      </c>
      <c r="J34" s="1" t="n">
        <f aca="false">SUM(J18,J18,J21,J24,J27,J30)</f>
        <v>102.6</v>
      </c>
      <c r="K34" s="1" t="n">
        <f aca="false">SUM(K15,K18,K21,K24,K27,K30)</f>
        <v>163.86</v>
      </c>
      <c r="L34" s="1" t="n">
        <f aca="false">SUM(L15,L18,L21,L24,L27,L30)</f>
        <v>128.86</v>
      </c>
      <c r="M34" s="1" t="n">
        <f aca="false">SUM(M15,M18,M21,M24,M27,M30)</f>
        <v>167.28</v>
      </c>
      <c r="N34" s="1" t="n">
        <f aca="false">SUM(N15,N18,N21,N24,N27,N30)</f>
        <v>143.42</v>
      </c>
      <c r="P34" s="5" t="n">
        <f aca="false">SUM(C34:N34)+1</f>
        <v>1946.52</v>
      </c>
      <c r="Q34" s="12"/>
    </row>
    <row r="35" s="1" customFormat="true" ht="14.1" hidden="false" customHeight="false" outlineLevel="0" collapsed="false">
      <c r="A35" s="1" t="s">
        <v>36</v>
      </c>
      <c r="C35" s="1" t="n">
        <f aca="false">100*C34/(0.00000001+C33)</f>
        <v>7.83471933467861</v>
      </c>
      <c r="D35" s="1" t="n">
        <f aca="false">100*D34/(0.00000001+D33)</f>
        <v>5.65329670328117</v>
      </c>
      <c r="E35" s="1" t="n">
        <f aca="false">100*E34/(0.00000001+E33)</f>
        <v>5.68401380101874</v>
      </c>
      <c r="F35" s="1" t="n">
        <f aca="false">100*F34/(0.00000001+F33)</f>
        <v>4.98917162964272</v>
      </c>
      <c r="G35" s="1" t="n">
        <f aca="false">100*G34/(0.00000001+G33)</f>
        <v>5.88198940551536</v>
      </c>
      <c r="H35" s="1" t="n">
        <f aca="false">100*H34/(0.00000001+H33)</f>
        <v>5.82136279924548</v>
      </c>
      <c r="I35" s="1" t="n">
        <f aca="false">100*I34/(0.00000001+I33)</f>
        <v>5.83075601372901</v>
      </c>
      <c r="J35" s="1" t="n">
        <f aca="false">100*J34/(0.00000001+J33)</f>
        <v>5.71587743729406</v>
      </c>
      <c r="K35" s="1" t="n">
        <f aca="false">100*K34/(0.00000001+K33)</f>
        <v>5.79010600704668</v>
      </c>
      <c r="L35" s="1" t="n">
        <f aca="false">100*L34/(0.00000001+L33)</f>
        <v>5.59045553142911</v>
      </c>
      <c r="M35" s="1" t="n">
        <f aca="false">100*M34/(0.00000001+M33)</f>
        <v>5.682065217372</v>
      </c>
      <c r="N35" s="1" t="n">
        <f aca="false">100*N34/(0.00000001+N33)</f>
        <v>5.67101621191905</v>
      </c>
      <c r="P35" s="1" t="n">
        <f aca="false">100*P34/P33</f>
        <v>5.82075894859604</v>
      </c>
      <c r="Q35" s="12" t="n">
        <f aca="false">100/P35</f>
        <v>17.1798902657049</v>
      </c>
    </row>
    <row r="36" s="3" customFormat="true" ht="14.1" hidden="false" customHeight="false" outlineLevel="0" collapsed="false">
      <c r="C36" s="3" t="n">
        <f aca="false">100/(C35+0.00000000001)</f>
        <v>12.7636990845664</v>
      </c>
      <c r="D36" s="3" t="n">
        <f aca="false">100/(D35+0.00000000001)</f>
        <v>17.688793857535</v>
      </c>
      <c r="E36" s="3" t="n">
        <f aca="false">100/(E35+0.00000000001)</f>
        <v>17.5932014770797</v>
      </c>
      <c r="F36" s="3" t="n">
        <f aca="false">100/(F35+0.00000000001)</f>
        <v>20.04340748786</v>
      </c>
      <c r="G36" s="3" t="n">
        <f aca="false">100/(G35+0.00000000001)</f>
        <v>17.001050682965</v>
      </c>
      <c r="H36" s="3" t="n">
        <f aca="false">100/(H35+0.00000000001)</f>
        <v>17.1781081936328</v>
      </c>
      <c r="I36" s="3" t="n">
        <f aca="false">100/(I35+0.00000000001)</f>
        <v>17.1504346545062</v>
      </c>
      <c r="J36" s="3" t="n">
        <f aca="false">100/(J35+0.00000000001)</f>
        <v>17.4951267057199</v>
      </c>
      <c r="K36" s="3" t="n">
        <f aca="false">100/(K35+0.00000000001)</f>
        <v>17.2708409618279</v>
      </c>
      <c r="L36" s="3" t="n">
        <f aca="false">100/(L35+0.00000000001)</f>
        <v>17.887629986077</v>
      </c>
      <c r="M36" s="3" t="n">
        <f aca="false">100/(M35+0.00000000001)</f>
        <v>17.5992348159064</v>
      </c>
      <c r="N36" s="3" t="n">
        <f aca="false">100/(N35+0.00000000001)</f>
        <v>17.6335239158105</v>
      </c>
      <c r="P36" s="1"/>
      <c r="Q36" s="4"/>
    </row>
    <row r="37" s="1" customFormat="true" ht="18.9" hidden="false" customHeight="false" outlineLevel="0" collapsed="false">
      <c r="A37" s="1" t="s">
        <v>37</v>
      </c>
      <c r="C37" s="1" t="n">
        <f aca="false">SUM(C3:C12)</f>
        <v>405.57</v>
      </c>
      <c r="D37" s="1" t="n">
        <f aca="false">SUM(D3:D12)</f>
        <v>383.51</v>
      </c>
      <c r="E37" s="1" t="n">
        <f aca="false">SUM(E3:E12)</f>
        <v>629.15</v>
      </c>
      <c r="F37" s="1" t="n">
        <f aca="false">SUM(F3:F12)</f>
        <v>259.46</v>
      </c>
      <c r="G37" s="1" t="n">
        <f aca="false">SUM(G3:G12)</f>
        <v>389.75</v>
      </c>
      <c r="H37" s="1" t="n">
        <f aca="false">SUM(H3:H12)</f>
        <v>394.1</v>
      </c>
      <c r="I37" s="1" t="n">
        <f aca="false">SUM(I3:I12)</f>
        <v>1068.15</v>
      </c>
      <c r="J37" s="1" t="n">
        <f aca="false">SUM(J3:J12)</f>
        <v>279.56</v>
      </c>
      <c r="K37" s="1" t="n">
        <f aca="false">SUM(K3:K12)</f>
        <v>347.81</v>
      </c>
      <c r="L37" s="1" t="n">
        <f aca="false">SUM(L3:L12)</f>
        <v>324.55</v>
      </c>
      <c r="M37" s="1" t="n">
        <f aca="false">SUM(M3:M12)</f>
        <v>1013.12</v>
      </c>
      <c r="N37" s="1" t="n">
        <f aca="false">SUM(N3:N12)</f>
        <v>698.86</v>
      </c>
      <c r="P37" s="5" t="n">
        <f aca="false">SUM(C37:N37)</f>
        <v>6193.59</v>
      </c>
      <c r="Q37" s="12"/>
      <c r="R37" s="13" t="n">
        <f aca="false">P37/P33</f>
        <v>0.185209473400915</v>
      </c>
    </row>
    <row r="38" customFormat="false" ht="17" hidden="false" customHeight="false" outlineLevel="0" collapsed="false">
      <c r="C38" s="0" t="n">
        <f aca="false">C33+B38</f>
        <v>1924</v>
      </c>
      <c r="D38" s="0" t="n">
        <f aca="false">D33+C38</f>
        <v>5564</v>
      </c>
      <c r="E38" s="0" t="n">
        <f aca="false">E33+D38</f>
        <v>9042</v>
      </c>
      <c r="F38" s="0" t="n">
        <f aca="false">F33+E38</f>
        <v>10889</v>
      </c>
      <c r="G38" s="0" t="n">
        <f aca="false">G33+F38</f>
        <v>14287</v>
      </c>
      <c r="H38" s="0" t="n">
        <f aca="false">H33+G38</f>
        <v>17545</v>
      </c>
      <c r="I38" s="0" t="n">
        <f aca="false">I33+H38</f>
        <v>21037</v>
      </c>
      <c r="J38" s="0" t="n">
        <f aca="false">J33+I38</f>
        <v>22832</v>
      </c>
      <c r="K38" s="0" t="n">
        <f aca="false">K33+J38</f>
        <v>25662</v>
      </c>
      <c r="L38" s="0" t="n">
        <f aca="false">L33+K38</f>
        <v>27967</v>
      </c>
      <c r="M38" s="0" t="n">
        <f aca="false">M33+L38</f>
        <v>30911</v>
      </c>
      <c r="N38" s="0" t="n">
        <f aca="false">N33+M38</f>
        <v>33440</v>
      </c>
    </row>
    <row r="39" customFormat="false" ht="16.5" hidden="false" customHeight="false" outlineLevel="0" collapsed="false">
      <c r="A39" s="0" t="s">
        <v>38</v>
      </c>
      <c r="P39" s="5" t="n">
        <f aca="false">P6+P7+P8+P9+P10+P11+P12</f>
        <v>4209.59</v>
      </c>
      <c r="R39" s="7" t="n">
        <f aca="false">P39/P33</f>
        <v>0.12588110403397</v>
      </c>
    </row>
    <row r="40" customFormat="false" ht="16.5" hidden="false" customHeight="false" outlineLevel="0" collapsed="false">
      <c r="Q40" s="2" t="n">
        <f aca="false">P37/12</f>
        <v>516.1325</v>
      </c>
    </row>
    <row r="41" customFormat="false" ht="16.5" hidden="false" customHeight="false" outlineLevel="0" collapsed="false">
      <c r="Q41" s="2" t="n">
        <f aca="false">760*0.58+0.42*28000/12*0.25+20</f>
        <v>705.8</v>
      </c>
    </row>
    <row r="43" customFormat="false" ht="17" hidden="false" customHeight="false" outlineLevel="0" collapsed="false">
      <c r="A43" s="0" t="s">
        <v>39</v>
      </c>
      <c r="C43" s="0" t="n">
        <v>15</v>
      </c>
      <c r="D43" s="0" t="n">
        <f aca="false">C43</f>
        <v>15</v>
      </c>
      <c r="E43" s="0" t="n">
        <f aca="false">D43</f>
        <v>15</v>
      </c>
      <c r="F43" s="0" t="n">
        <f aca="false">E43</f>
        <v>15</v>
      </c>
      <c r="G43" s="0" t="n">
        <f aca="false">F43</f>
        <v>15</v>
      </c>
      <c r="H43" s="0" t="n">
        <f aca="false">G43</f>
        <v>15</v>
      </c>
      <c r="I43" s="0" t="n">
        <f aca="false">H43</f>
        <v>15</v>
      </c>
      <c r="J43" s="0" t="n">
        <f aca="false">I43</f>
        <v>15</v>
      </c>
      <c r="K43" s="0" t="n">
        <f aca="false">J43</f>
        <v>15</v>
      </c>
      <c r="L43" s="0" t="n">
        <f aca="false">K43</f>
        <v>15</v>
      </c>
      <c r="M43" s="0" t="n">
        <f aca="false">L43</f>
        <v>15</v>
      </c>
      <c r="N43" s="0" t="n">
        <f aca="false">M43</f>
        <v>15</v>
      </c>
    </row>
    <row r="44" customFormat="false" ht="17" hidden="false" customHeight="false" outlineLevel="0" collapsed="false">
      <c r="A44" s="14" t="n">
        <v>0.22</v>
      </c>
      <c r="C44" s="0" t="n">
        <v>356</v>
      </c>
      <c r="D44" s="0" t="n">
        <f aca="false">C44</f>
        <v>356</v>
      </c>
      <c r="E44" s="0" t="n">
        <f aca="false">D44</f>
        <v>356</v>
      </c>
      <c r="F44" s="0" t="n">
        <f aca="false">E44</f>
        <v>356</v>
      </c>
      <c r="G44" s="0" t="n">
        <f aca="false">F44</f>
        <v>356</v>
      </c>
      <c r="H44" s="0" t="n">
        <f aca="false">G44</f>
        <v>356</v>
      </c>
      <c r="I44" s="0" t="n">
        <f aca="false">H44</f>
        <v>356</v>
      </c>
      <c r="J44" s="0" t="n">
        <f aca="false">I44</f>
        <v>356</v>
      </c>
      <c r="K44" s="0" t="n">
        <f aca="false">J44</f>
        <v>356</v>
      </c>
      <c r="L44" s="0" t="n">
        <f aca="false">K44</f>
        <v>356</v>
      </c>
      <c r="M44" s="0" t="n">
        <f aca="false">L44</f>
        <v>356</v>
      </c>
      <c r="N44" s="0" t="n">
        <f aca="false">M44</f>
        <v>356</v>
      </c>
    </row>
    <row r="45" customFormat="false" ht="17" hidden="false" customHeight="false" outlineLevel="0" collapsed="false">
      <c r="A45" s="0" t="s">
        <v>22</v>
      </c>
      <c r="C45" s="0" t="n">
        <v>10</v>
      </c>
      <c r="E45" s="0" t="n">
        <v>10</v>
      </c>
      <c r="G45" s="0" t="n">
        <v>10</v>
      </c>
      <c r="I45" s="0" t="n">
        <v>10</v>
      </c>
      <c r="K45" s="0" t="n">
        <v>10</v>
      </c>
      <c r="M45" s="0" t="n">
        <v>10</v>
      </c>
    </row>
    <row r="46" customFormat="false" ht="17" hidden="false" customHeight="false" outlineLevel="0" collapsed="false">
      <c r="A46" s="0" t="s">
        <v>40</v>
      </c>
      <c r="C46" s="0" t="n">
        <v>200</v>
      </c>
      <c r="D46" s="0" t="n">
        <v>200</v>
      </c>
      <c r="E46" s="0" t="n">
        <v>200</v>
      </c>
      <c r="F46" s="0" t="n">
        <v>200</v>
      </c>
      <c r="G46" s="0" t="n">
        <v>200</v>
      </c>
      <c r="H46" s="0" t="n">
        <v>200</v>
      </c>
      <c r="I46" s="0" t="n">
        <v>200</v>
      </c>
      <c r="J46" s="0" t="n">
        <v>200</v>
      </c>
      <c r="K46" s="0" t="n">
        <v>200</v>
      </c>
      <c r="L46" s="0" t="n">
        <v>200</v>
      </c>
      <c r="M46" s="0" t="n">
        <v>200</v>
      </c>
      <c r="N46" s="0" t="n">
        <v>200</v>
      </c>
    </row>
    <row r="47" customFormat="false" ht="16.5" hidden="false" customHeight="false" outlineLevel="0" collapsed="false">
      <c r="O47" s="0" t="n">
        <f aca="false">SUM(C43:N46)</f>
        <v>6912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9" activeCellId="0" sqref="I9"/>
    </sheetView>
  </sheetViews>
  <sheetFormatPr defaultRowHeight="17"/>
  <cols>
    <col collapsed="false" hidden="false" max="1" min="1" style="0" width="21.0612244897959"/>
    <col collapsed="false" hidden="false" max="15" min="2" style="0" width="11.5663265306122"/>
    <col collapsed="false" hidden="false" max="16" min="16" style="5" width="11.5663265306122"/>
    <col collapsed="false" hidden="false" max="17" min="17" style="2" width="9.75510204081633"/>
    <col collapsed="false" hidden="false" max="18" min="18" style="0" width="13.3826530612245"/>
    <col collapsed="false" hidden="false" max="1025" min="19" style="0" width="11.5663265306122"/>
  </cols>
  <sheetData>
    <row r="1" customFormat="false" ht="16.5" hidden="false" customHeight="false" outlineLevel="0" collapsed="false">
      <c r="A1" s="0" t="n">
        <v>2016</v>
      </c>
      <c r="C1" s="6" t="s">
        <v>4</v>
      </c>
      <c r="D1" s="6" t="s">
        <v>5</v>
      </c>
      <c r="E1" s="0" t="s">
        <v>6</v>
      </c>
      <c r="F1" s="0" t="s">
        <v>7</v>
      </c>
      <c r="G1" s="0" t="s">
        <v>8</v>
      </c>
      <c r="H1" s="0" t="s">
        <v>9</v>
      </c>
      <c r="I1" s="0" t="s">
        <v>10</v>
      </c>
      <c r="J1" s="0" t="s">
        <v>11</v>
      </c>
      <c r="K1" s="0" t="s">
        <v>12</v>
      </c>
      <c r="L1" s="0" t="s">
        <v>13</v>
      </c>
      <c r="M1" s="0" t="s">
        <v>14</v>
      </c>
      <c r="N1" s="0" t="s">
        <v>15</v>
      </c>
      <c r="P1" s="5" t="s">
        <v>16</v>
      </c>
      <c r="Q1" s="2" t="s">
        <v>17</v>
      </c>
    </row>
    <row r="2" customFormat="false" ht="16.5" hidden="false" customHeight="false" outlineLevel="0" collapsed="false"/>
    <row r="3" customFormat="false" ht="16.5" hidden="false" customHeight="false" outlineLevel="0" collapsed="false">
      <c r="A3" s="0" t="s">
        <v>18</v>
      </c>
      <c r="C3" s="0" t="n">
        <v>38.5</v>
      </c>
      <c r="D3" s="7" t="n">
        <f aca="false">C3</f>
        <v>38.5</v>
      </c>
      <c r="E3" s="7" t="n">
        <f aca="false">D3</f>
        <v>38.5</v>
      </c>
      <c r="F3" s="7" t="n">
        <f aca="false">E3</f>
        <v>38.5</v>
      </c>
      <c r="G3" s="7" t="n">
        <f aca="false">F3</f>
        <v>38.5</v>
      </c>
      <c r="H3" s="7" t="n">
        <f aca="false">G3</f>
        <v>38.5</v>
      </c>
      <c r="I3" s="7" t="n">
        <f aca="false">H3</f>
        <v>38.5</v>
      </c>
      <c r="J3" s="7" t="n">
        <f aca="false">I3</f>
        <v>38.5</v>
      </c>
      <c r="K3" s="7" t="n">
        <f aca="false">J3</f>
        <v>38.5</v>
      </c>
      <c r="L3" s="7" t="n">
        <f aca="false">K3</f>
        <v>38.5</v>
      </c>
      <c r="M3" s="7" t="n">
        <f aca="false">L3</f>
        <v>38.5</v>
      </c>
      <c r="N3" s="7" t="n">
        <f aca="false">M3</f>
        <v>38.5</v>
      </c>
      <c r="P3" s="5" t="n">
        <f aca="false">SUM(C3:N3)</f>
        <v>462</v>
      </c>
      <c r="Q3" s="2" t="n">
        <f aca="false">100*P3/$P$37</f>
        <v>5.86812717831994</v>
      </c>
      <c r="R3" s="8" t="n">
        <f aca="false">$P$37*Q3/100</f>
        <v>462</v>
      </c>
      <c r="S3" s="0" t="n">
        <f aca="false">R3/35000</f>
        <v>0.0132</v>
      </c>
    </row>
    <row r="4" customFormat="false" ht="16.5" hidden="false" customHeight="false" outlineLevel="0" collapsed="false">
      <c r="A4" s="0" t="s">
        <v>19</v>
      </c>
      <c r="C4" s="0" t="n">
        <v>116</v>
      </c>
      <c r="D4" s="7" t="n">
        <f aca="false">C4</f>
        <v>116</v>
      </c>
      <c r="E4" s="7" t="n">
        <f aca="false">D4</f>
        <v>116</v>
      </c>
      <c r="F4" s="7" t="n">
        <f aca="false">E4</f>
        <v>116</v>
      </c>
      <c r="G4" s="7" t="n">
        <f aca="false">F4</f>
        <v>116</v>
      </c>
      <c r="H4" s="7" t="n">
        <f aca="false">G4</f>
        <v>116</v>
      </c>
      <c r="I4" s="7" t="n">
        <f aca="false">H4</f>
        <v>116</v>
      </c>
      <c r="J4" s="7" t="n">
        <f aca="false">I4</f>
        <v>116</v>
      </c>
      <c r="K4" s="7" t="n">
        <f aca="false">J4</f>
        <v>116</v>
      </c>
      <c r="L4" s="7" t="n">
        <f aca="false">K4</f>
        <v>116</v>
      </c>
      <c r="M4" s="7" t="n">
        <f aca="false">L4</f>
        <v>116</v>
      </c>
      <c r="N4" s="7" t="n">
        <f aca="false">M4</f>
        <v>116</v>
      </c>
      <c r="P4" s="5" t="n">
        <f aca="false">SUM(C4:N4)</f>
        <v>1392</v>
      </c>
      <c r="Q4" s="2" t="n">
        <f aca="false">100*P4/$P$37</f>
        <v>17.6805909788341</v>
      </c>
      <c r="R4" s="8" t="n">
        <f aca="false">$P$37*Q4/100</f>
        <v>1392</v>
      </c>
      <c r="S4" s="0" t="n">
        <f aca="false">R4/35000</f>
        <v>0.0397714285714286</v>
      </c>
    </row>
    <row r="5" customFormat="false" ht="16.5" hidden="false" customHeight="false" outlineLevel="0" collapsed="false">
      <c r="A5" s="0" t="s">
        <v>20</v>
      </c>
      <c r="C5" s="0" t="n">
        <v>130</v>
      </c>
      <c r="P5" s="5" t="n">
        <f aca="false">SUM(C5:N5)</f>
        <v>130</v>
      </c>
      <c r="Q5" s="2" t="n">
        <f aca="false">100*P5/$P$37</f>
        <v>1.65120461727617</v>
      </c>
      <c r="R5" s="8" t="n">
        <f aca="false">$P$37*Q5/100</f>
        <v>130</v>
      </c>
      <c r="S5" s="0" t="n">
        <f aca="false">R5/35000</f>
        <v>0.00371428571428571</v>
      </c>
    </row>
    <row r="6" customFormat="false" ht="16.5" hidden="false" customHeight="false" outlineLevel="0" collapsed="false">
      <c r="A6" s="0" t="s">
        <v>21</v>
      </c>
      <c r="C6" s="0" t="n">
        <v>0</v>
      </c>
      <c r="D6" s="7" t="n">
        <v>0</v>
      </c>
      <c r="E6" s="7" t="n">
        <f aca="false">D6</f>
        <v>0</v>
      </c>
      <c r="F6" s="7" t="n">
        <f aca="false">E6</f>
        <v>0</v>
      </c>
      <c r="G6" s="7" t="n">
        <f aca="false">F6</f>
        <v>0</v>
      </c>
      <c r="H6" s="7" t="n">
        <f aca="false">G6</f>
        <v>0</v>
      </c>
      <c r="I6" s="7" t="n">
        <f aca="false">H6</f>
        <v>0</v>
      </c>
      <c r="J6" s="7" t="n">
        <f aca="false">I6</f>
        <v>0</v>
      </c>
      <c r="K6" s="7" t="n">
        <f aca="false">J6</f>
        <v>0</v>
      </c>
      <c r="L6" s="7" t="n">
        <f aca="false">K6</f>
        <v>0</v>
      </c>
      <c r="M6" s="7" t="n">
        <v>0</v>
      </c>
      <c r="N6" s="7" t="n">
        <v>0</v>
      </c>
      <c r="P6" s="5" t="n">
        <f aca="false">SUM(C6:N6)</f>
        <v>0</v>
      </c>
      <c r="Q6" s="2" t="n">
        <f aca="false">100*P6/$P$37</f>
        <v>0</v>
      </c>
      <c r="R6" s="8" t="n">
        <f aca="false">$P$37*Q6/100</f>
        <v>0</v>
      </c>
      <c r="S6" s="0" t="n">
        <f aca="false">R6/35000</f>
        <v>0</v>
      </c>
    </row>
    <row r="7" customFormat="false" ht="16.5" hidden="false" customHeight="false" outlineLevel="0" collapsed="false">
      <c r="A7" s="0" t="s">
        <v>22</v>
      </c>
      <c r="C7" s="0" t="n">
        <v>10.5</v>
      </c>
      <c r="D7" s="0" t="n">
        <v>5</v>
      </c>
      <c r="G7" s="0" t="n">
        <v>5</v>
      </c>
      <c r="I7" s="0" t="n">
        <v>10.5</v>
      </c>
      <c r="J7" s="0" t="n">
        <v>10.5</v>
      </c>
      <c r="N7" s="0" t="n">
        <v>10.5</v>
      </c>
      <c r="P7" s="5" t="n">
        <f aca="false">SUM(C7:N7)</f>
        <v>52</v>
      </c>
      <c r="Q7" s="2" t="n">
        <f aca="false">100*P7/$P$37</f>
        <v>0.660481846910469</v>
      </c>
      <c r="R7" s="8" t="n">
        <f aca="false">$P$37*Q7/100</f>
        <v>52</v>
      </c>
      <c r="S7" s="0" t="n">
        <f aca="false">R7/35000</f>
        <v>0.00148571428571429</v>
      </c>
    </row>
    <row r="8" customFormat="false" ht="16.5" hidden="false" customHeight="false" outlineLevel="0" collapsed="false">
      <c r="A8" s="0" t="s">
        <v>23</v>
      </c>
      <c r="P8" s="5" t="n">
        <f aca="false">SUM(C8:N8)</f>
        <v>0</v>
      </c>
      <c r="Q8" s="2" t="n">
        <f aca="false">100*P8/$P$37</f>
        <v>0</v>
      </c>
      <c r="R8" s="8" t="n">
        <f aca="false">$P$37*Q8/100</f>
        <v>0</v>
      </c>
      <c r="S8" s="0" t="n">
        <f aca="false">R8/35000</f>
        <v>0</v>
      </c>
    </row>
    <row r="9" customFormat="false" ht="17" hidden="false" customHeight="false" outlineLevel="0" collapsed="false">
      <c r="A9" s="0" t="s">
        <v>24</v>
      </c>
      <c r="C9" s="0" t="n">
        <v>0</v>
      </c>
      <c r="D9" s="0" t="n">
        <v>660</v>
      </c>
      <c r="E9" s="0" t="n">
        <v>0</v>
      </c>
      <c r="F9" s="0" t="n">
        <v>1200</v>
      </c>
      <c r="G9" s="0" t="n">
        <v>66.99</v>
      </c>
      <c r="N9" s="0" t="n">
        <v>1279</v>
      </c>
      <c r="P9" s="5" t="n">
        <f aca="false">SUM(C9:N9)</f>
        <v>3205.99</v>
      </c>
      <c r="Q9" s="2" t="n">
        <f aca="false">100*(P9+P10)/$P$37</f>
        <v>40.7211191610864</v>
      </c>
      <c r="R9" s="8" t="n">
        <f aca="false">$P$37*Q9/100</f>
        <v>3205.99</v>
      </c>
      <c r="S9" s="0" t="n">
        <f aca="false">R9/35000</f>
        <v>0.0915997142857143</v>
      </c>
    </row>
    <row r="10" customFormat="false" ht="16.5" hidden="false" customHeight="false" outlineLevel="0" collapsed="false">
      <c r="A10" s="0" t="s">
        <v>25</v>
      </c>
      <c r="N10" s="0" t="n">
        <v>0</v>
      </c>
      <c r="P10" s="5" t="n">
        <f aca="false">SUM(C10:N10)</f>
        <v>0</v>
      </c>
    </row>
    <row r="11" customFormat="false" ht="16.5" hidden="false" customHeight="false" outlineLevel="0" collapsed="false">
      <c r="N11" s="0" t="s">
        <v>26</v>
      </c>
      <c r="P11" s="5" t="n">
        <f aca="false">SUM(C11:N11)</f>
        <v>0</v>
      </c>
    </row>
    <row r="12" s="8" customFormat="true" ht="16.5" hidden="false" customHeight="false" outlineLevel="0" collapsed="false">
      <c r="A12" s="8" t="s">
        <v>27</v>
      </c>
      <c r="C12" s="9" t="n">
        <f aca="false">C13+C16+C19+C22+C25+C28</f>
        <v>155.19</v>
      </c>
      <c r="D12" s="9" t="n">
        <f aca="false">D13+D16+D19+D22+D25+D28</f>
        <v>174.97</v>
      </c>
      <c r="E12" s="9" t="n">
        <f aca="false">E13+E16+E19+E22+E25+E28</f>
        <v>222.54</v>
      </c>
      <c r="F12" s="9" t="n">
        <f aca="false">F13+F16+F19+F22+F25+F28</f>
        <v>206.67</v>
      </c>
      <c r="G12" s="9" t="n">
        <f aca="false">G13+G16+G19+G22+G25+G28</f>
        <v>250.87</v>
      </c>
      <c r="H12" s="9" t="n">
        <f aca="false">H13+H16+H19+H22+H25+H28</f>
        <v>261.03</v>
      </c>
      <c r="I12" s="9" t="n">
        <f aca="false">I13+I16+I19+I22+I25+I28</f>
        <v>292.95</v>
      </c>
      <c r="J12" s="9" t="n">
        <f aca="false">J16+J16+J19+J22+J25+J28</f>
        <v>231.6</v>
      </c>
      <c r="K12" s="9" t="n">
        <f aca="false">K13+K16+K19+K22+K25+K28</f>
        <v>205.38</v>
      </c>
      <c r="L12" s="9" t="n">
        <f aca="false">L13+L16+L19+L22+L25+L28</f>
        <v>229.48</v>
      </c>
      <c r="M12" s="9" t="n">
        <f aca="false">M13+M16+M19+M22+M25+M28</f>
        <v>227.38</v>
      </c>
      <c r="N12" s="9" t="n">
        <f aca="false">N13+N16+N19+N22+N25+N28</f>
        <v>172.99</v>
      </c>
      <c r="P12" s="10" t="n">
        <f aca="false">SUM(C12:N12)</f>
        <v>2631.05</v>
      </c>
      <c r="Q12" s="2" t="n">
        <f aca="false">100*P12/$P$37</f>
        <v>33.4184762175729</v>
      </c>
      <c r="R12" s="8" t="n">
        <f aca="false">$P$37*Q12/100</f>
        <v>2631.05</v>
      </c>
      <c r="S12" s="0" t="n">
        <f aca="false">R12/35000</f>
        <v>0.0751728571428572</v>
      </c>
    </row>
    <row r="13" customFormat="false" ht="17" hidden="false" customHeight="false" outlineLevel="0" collapsed="false">
      <c r="A13" s="0" t="n">
        <v>1</v>
      </c>
      <c r="B13" s="1" t="s">
        <v>28</v>
      </c>
      <c r="C13" s="0" t="n">
        <v>52.43</v>
      </c>
      <c r="D13" s="0" t="n">
        <v>55.03</v>
      </c>
      <c r="E13" s="0" t="n">
        <v>45.89</v>
      </c>
      <c r="F13" s="0" t="n">
        <v>34.24</v>
      </c>
      <c r="G13" s="0" t="n">
        <v>61.71</v>
      </c>
      <c r="H13" s="0" t="n">
        <v>62.11</v>
      </c>
      <c r="I13" s="0" t="n">
        <v>61.29</v>
      </c>
      <c r="J13" s="0" t="n">
        <v>61.65</v>
      </c>
      <c r="K13" s="0" t="n">
        <v>62.22</v>
      </c>
      <c r="L13" s="0" t="n">
        <v>59.74</v>
      </c>
      <c r="M13" s="0" t="n">
        <v>50.29</v>
      </c>
      <c r="N13" s="2" t="n">
        <v>50</v>
      </c>
    </row>
    <row r="14" customFormat="false" ht="17" hidden="false" customHeight="false" outlineLevel="0" collapsed="false">
      <c r="B14" s="1" t="s">
        <v>29</v>
      </c>
      <c r="C14" s="0" t="n">
        <v>341877</v>
      </c>
      <c r="D14" s="0" t="n">
        <v>344657</v>
      </c>
      <c r="E14" s="0" t="n">
        <v>347340</v>
      </c>
      <c r="F14" s="0" t="n">
        <v>351114</v>
      </c>
      <c r="G14" s="0" t="n">
        <v>354382</v>
      </c>
      <c r="H14" s="0" t="n">
        <v>357993</v>
      </c>
      <c r="I14" s="0" t="n">
        <v>361798</v>
      </c>
      <c r="J14" s="0" t="n">
        <v>366052</v>
      </c>
      <c r="K14" s="0" t="n">
        <v>369408</v>
      </c>
      <c r="L14" s="0" t="n">
        <v>372477</v>
      </c>
      <c r="M14" s="0" t="n">
        <v>375846</v>
      </c>
      <c r="N14" s="7" t="n">
        <v>379387</v>
      </c>
    </row>
    <row r="15" customFormat="false" ht="17" hidden="false" customHeight="false" outlineLevel="0" collapsed="false">
      <c r="B15" s="1" t="s">
        <v>30</v>
      </c>
      <c r="C15" s="0" t="n">
        <v>47.28</v>
      </c>
      <c r="D15" s="0" t="n">
        <v>51.48</v>
      </c>
      <c r="E15" s="0" t="n">
        <v>41.76</v>
      </c>
      <c r="F15" s="0" t="n">
        <v>29.97</v>
      </c>
      <c r="G15" s="0" t="n">
        <v>53.24</v>
      </c>
      <c r="H15" s="0" t="n">
        <v>54.53</v>
      </c>
      <c r="I15" s="0" t="n">
        <v>49.87</v>
      </c>
      <c r="J15" s="0" t="n">
        <v>50.99</v>
      </c>
      <c r="K15" s="0" t="n">
        <v>52.33</v>
      </c>
      <c r="L15" s="0" t="n">
        <v>51.99</v>
      </c>
      <c r="M15" s="0" t="n">
        <v>43.39</v>
      </c>
      <c r="N15" s="7" t="n">
        <v>44.68</v>
      </c>
    </row>
    <row r="16" customFormat="false" ht="17" hidden="false" customHeight="false" outlineLevel="0" collapsed="false">
      <c r="A16" s="0" t="n">
        <v>2</v>
      </c>
      <c r="C16" s="0" t="n">
        <v>51.32</v>
      </c>
      <c r="D16" s="0" t="n">
        <v>56.94</v>
      </c>
      <c r="E16" s="0" t="n">
        <v>32.32</v>
      </c>
      <c r="F16" s="0" t="n">
        <v>58.4</v>
      </c>
      <c r="G16" s="0" t="n">
        <v>69.13</v>
      </c>
      <c r="H16" s="0" t="n">
        <v>66.38</v>
      </c>
      <c r="I16" s="0" t="n">
        <v>52.03</v>
      </c>
      <c r="J16" s="0" t="n">
        <v>57.31</v>
      </c>
      <c r="K16" s="0" t="n">
        <v>59.61</v>
      </c>
      <c r="L16" s="0" t="n">
        <v>51.97</v>
      </c>
      <c r="M16" s="3" t="n">
        <v>61.52</v>
      </c>
      <c r="N16" s="0" t="n">
        <v>62.91</v>
      </c>
    </row>
    <row r="17" customFormat="false" ht="17" hidden="false" customHeight="false" outlineLevel="0" collapsed="false">
      <c r="C17" s="0" t="n">
        <v>342773</v>
      </c>
      <c r="D17" s="0" t="n">
        <v>345649</v>
      </c>
      <c r="E17" s="0" t="n">
        <v>347852</v>
      </c>
      <c r="F17" s="0" t="n">
        <v>351560</v>
      </c>
      <c r="G17" s="0" t="n">
        <v>355286</v>
      </c>
      <c r="H17" s="0" t="n">
        <v>359024</v>
      </c>
      <c r="I17" s="0" t="n">
        <v>362563</v>
      </c>
      <c r="J17" s="0" t="n">
        <v>366872</v>
      </c>
      <c r="K17" s="0" t="n">
        <v>370279</v>
      </c>
      <c r="L17" s="0" t="n">
        <v>373260</v>
      </c>
      <c r="M17" s="3" t="n">
        <v>376467</v>
      </c>
      <c r="N17" s="0" t="n">
        <v>380365</v>
      </c>
    </row>
    <row r="18" customFormat="false" ht="17" hidden="false" customHeight="false" outlineLevel="0" collapsed="false">
      <c r="C18" s="0" t="n">
        <v>47.13</v>
      </c>
      <c r="D18" s="0" t="n">
        <v>52.77</v>
      </c>
      <c r="E18" s="0" t="n">
        <v>29.41</v>
      </c>
      <c r="F18" s="0" t="n">
        <v>51.27</v>
      </c>
      <c r="G18" s="0" t="n">
        <v>56.63</v>
      </c>
      <c r="H18" s="0" t="n">
        <v>55.36</v>
      </c>
      <c r="I18" s="0" t="n">
        <v>42.68</v>
      </c>
      <c r="J18" s="0" t="n">
        <v>48.61</v>
      </c>
      <c r="K18" s="0" t="n">
        <v>51.43</v>
      </c>
      <c r="L18" s="0" t="n">
        <v>44.46</v>
      </c>
      <c r="M18" s="7" t="n">
        <v>53.54</v>
      </c>
      <c r="N18" s="0" t="n">
        <v>55.72</v>
      </c>
    </row>
    <row r="19" customFormat="false" ht="17" hidden="false" customHeight="false" outlineLevel="0" collapsed="false">
      <c r="A19" s="0" t="n">
        <v>3</v>
      </c>
      <c r="C19" s="0" t="n">
        <v>51.44</v>
      </c>
      <c r="D19" s="0" t="n">
        <v>63</v>
      </c>
      <c r="E19" s="0" t="n">
        <v>52.52</v>
      </c>
      <c r="F19" s="0" t="n">
        <v>58.37</v>
      </c>
      <c r="G19" s="0" t="n">
        <v>58.33</v>
      </c>
      <c r="H19" s="0" t="n">
        <v>65.15</v>
      </c>
      <c r="I19" s="0" t="n">
        <v>56.28</v>
      </c>
      <c r="J19" s="0" t="n">
        <v>62.7</v>
      </c>
      <c r="K19" s="0" t="n">
        <v>61.02</v>
      </c>
      <c r="L19" s="0" t="n">
        <v>62.48</v>
      </c>
      <c r="M19" s="0" t="n">
        <v>60.88</v>
      </c>
      <c r="N19" s="0" t="n">
        <v>60.08</v>
      </c>
    </row>
    <row r="20" customFormat="false" ht="17" hidden="false" customHeight="false" outlineLevel="0" collapsed="false">
      <c r="C20" s="0" t="n">
        <v>343696</v>
      </c>
      <c r="D20" s="0" t="n">
        <v>346601</v>
      </c>
      <c r="E20" s="0" t="n">
        <v>348716</v>
      </c>
      <c r="F20" s="0" t="n">
        <v>352485</v>
      </c>
      <c r="G20" s="0" t="n">
        <v>356207</v>
      </c>
      <c r="H20" s="0" t="n">
        <v>359900</v>
      </c>
      <c r="I20" s="0" t="n">
        <v>363359</v>
      </c>
      <c r="J20" s="0" t="n">
        <v>367736</v>
      </c>
      <c r="K20" s="0" t="n">
        <v>371196</v>
      </c>
      <c r="L20" s="0" t="n">
        <v>374179</v>
      </c>
      <c r="M20" s="0" t="n">
        <v>377740</v>
      </c>
      <c r="N20" s="0" t="n">
        <v>381320</v>
      </c>
    </row>
    <row r="21" customFormat="false" ht="17" hidden="false" customHeight="false" outlineLevel="0" collapsed="false">
      <c r="C21" s="0" t="n">
        <v>48.12</v>
      </c>
      <c r="D21" s="0" t="n">
        <v>56.3</v>
      </c>
      <c r="E21" s="0" t="n">
        <v>48.23</v>
      </c>
      <c r="F21" s="0" t="n">
        <v>51.25</v>
      </c>
      <c r="G21" s="0" t="n">
        <v>52.13</v>
      </c>
      <c r="H21" s="0" t="n">
        <v>54.34</v>
      </c>
      <c r="I21" s="0" t="n">
        <v>46.55</v>
      </c>
      <c r="J21" s="0" t="n">
        <v>51.86</v>
      </c>
      <c r="K21" s="0" t="n">
        <v>52.65</v>
      </c>
      <c r="L21" s="0" t="n">
        <v>50.84</v>
      </c>
      <c r="M21" s="0" t="n">
        <v>53.92</v>
      </c>
      <c r="N21" s="0" t="n">
        <v>54.67</v>
      </c>
    </row>
    <row r="22" customFormat="false" ht="17" hidden="false" customHeight="false" outlineLevel="0" collapsed="false">
      <c r="A22" s="0" t="n">
        <v>4</v>
      </c>
      <c r="E22" s="0" t="n">
        <v>37.52</v>
      </c>
      <c r="F22" s="0" t="n">
        <v>55.66</v>
      </c>
      <c r="G22" s="0" t="n">
        <v>61.7</v>
      </c>
      <c r="H22" s="0" t="n">
        <v>67.39</v>
      </c>
      <c r="I22" s="0" t="n">
        <v>63.96</v>
      </c>
      <c r="J22" s="0" t="n">
        <v>54.28</v>
      </c>
      <c r="K22" s="0" t="n">
        <v>22.53</v>
      </c>
      <c r="L22" s="0" t="n">
        <v>55.29</v>
      </c>
      <c r="M22" s="0" t="n">
        <v>54.69</v>
      </c>
    </row>
    <row r="23" customFormat="false" ht="17" hidden="false" customHeight="false" outlineLevel="0" collapsed="false">
      <c r="E23" s="0" t="n">
        <v>349336</v>
      </c>
      <c r="F23" s="0" t="n">
        <v>353364</v>
      </c>
      <c r="G23" s="0" t="n">
        <v>357093</v>
      </c>
      <c r="H23" s="0" t="n">
        <v>360895</v>
      </c>
      <c r="I23" s="0" t="n">
        <v>364218</v>
      </c>
      <c r="J23" s="0" t="n">
        <v>368503</v>
      </c>
      <c r="K23" s="0" t="n">
        <v>371553</v>
      </c>
      <c r="L23" s="0" t="n">
        <v>375022</v>
      </c>
      <c r="M23" s="0" t="n">
        <v>378615</v>
      </c>
    </row>
    <row r="24" customFormat="false" ht="17" hidden="false" customHeight="false" outlineLevel="0" collapsed="false">
      <c r="E24" s="0" t="n">
        <v>34.45</v>
      </c>
      <c r="F24" s="0" t="n">
        <v>48.02</v>
      </c>
      <c r="G24" s="0" t="n">
        <v>52.33</v>
      </c>
      <c r="H24" s="0" t="n">
        <v>53.53</v>
      </c>
      <c r="I24" s="0" t="n">
        <v>53.79</v>
      </c>
      <c r="J24" s="0" t="n">
        <v>46.43</v>
      </c>
      <c r="K24" s="0" t="n">
        <v>19.78</v>
      </c>
      <c r="L24" s="0" t="n">
        <v>48.12</v>
      </c>
      <c r="M24" s="0" t="n">
        <v>46.39</v>
      </c>
    </row>
    <row r="25" customFormat="false" ht="17" hidden="false" customHeight="false" outlineLevel="0" collapsed="false">
      <c r="A25" s="0" t="n">
        <v>5</v>
      </c>
      <c r="E25" s="0" t="n">
        <v>54.29</v>
      </c>
      <c r="I25" s="0" t="n">
        <v>59.39</v>
      </c>
    </row>
    <row r="26" customFormat="false" ht="17" hidden="false" customHeight="false" outlineLevel="0" collapsed="false">
      <c r="E26" s="0" t="n">
        <v>350234</v>
      </c>
      <c r="I26" s="0" t="n">
        <v>365147</v>
      </c>
    </row>
    <row r="27" customFormat="false" ht="17" hidden="false" customHeight="false" outlineLevel="0" collapsed="false">
      <c r="E27" s="0" t="n">
        <v>49.85</v>
      </c>
      <c r="I27" s="0" t="n">
        <v>50.37</v>
      </c>
    </row>
    <row r="28" customFormat="false" ht="17" hidden="false" customHeight="false" outlineLevel="0" collapsed="false">
      <c r="A28" s="0" t="n">
        <v>6</v>
      </c>
    </row>
    <row r="31" customFormat="false" ht="16.5" hidden="false" customHeight="false" outlineLevel="0" collapsed="false">
      <c r="A31" s="0" t="s">
        <v>31</v>
      </c>
      <c r="B31" s="0" t="n">
        <v>341001</v>
      </c>
      <c r="C31" s="7" t="n">
        <f aca="false">MAX(C17,C17,C20,C23,C26,C29,B31)</f>
        <v>343696</v>
      </c>
      <c r="D31" s="7" t="n">
        <f aca="false">MAX(D14,D17,D20,D23,D26,D29,C31)</f>
        <v>346601</v>
      </c>
      <c r="E31" s="7" t="n">
        <f aca="false">MAX(E14,E17,E20,E23,E26,E29,D31)</f>
        <v>350234</v>
      </c>
      <c r="F31" s="7" t="n">
        <f aca="false">MAX(F14,F17,F20,F23,F26,F29,E31)</f>
        <v>353364</v>
      </c>
      <c r="G31" s="7" t="n">
        <f aca="false">MAX(G14,G17,G20,G23,G26,G29,F31)</f>
        <v>357093</v>
      </c>
      <c r="H31" s="7" t="n">
        <f aca="false">MAX(H14,H17,H20,H23,H26,H29,G31)</f>
        <v>360895</v>
      </c>
      <c r="I31" s="7" t="n">
        <f aca="false">MAX(I14,I17,I20,I23,I26,I29,H31)</f>
        <v>365147</v>
      </c>
      <c r="J31" s="7" t="n">
        <f aca="false">MAX(J17,J17,J20,J23,J26,J29,I31)</f>
        <v>368503</v>
      </c>
      <c r="K31" s="7" t="n">
        <f aca="false">MAX(K14,K17,K20,K23,K26,K29,J31)</f>
        <v>371553</v>
      </c>
      <c r="L31" s="7" t="n">
        <f aca="false">MAX(L14,L17,L20,L23,L26,L29,K31)</f>
        <v>375022</v>
      </c>
      <c r="M31" s="7" t="n">
        <f aca="false">MAX(M14,M17,M20,M23,M26,M29,L31)</f>
        <v>378615</v>
      </c>
      <c r="N31" s="7" t="n">
        <f aca="false">MAX(N14,N17,N20,N23,N26,N29,M31)</f>
        <v>381320</v>
      </c>
    </row>
    <row r="32" customFormat="false" ht="16.5" hidden="false" customHeight="false" outlineLevel="0" collapsed="false">
      <c r="A32" s="0" t="s">
        <v>32</v>
      </c>
      <c r="C32" s="7" t="n">
        <f aca="false">B31</f>
        <v>341001</v>
      </c>
      <c r="D32" s="7" t="n">
        <f aca="false">C31</f>
        <v>343696</v>
      </c>
      <c r="E32" s="7" t="n">
        <f aca="false">D31</f>
        <v>346601</v>
      </c>
      <c r="F32" s="7" t="n">
        <f aca="false">E31</f>
        <v>350234</v>
      </c>
      <c r="G32" s="7" t="n">
        <f aca="false">F31</f>
        <v>353364</v>
      </c>
      <c r="H32" s="7" t="n">
        <f aca="false">G31</f>
        <v>357093</v>
      </c>
      <c r="I32" s="7" t="n">
        <f aca="false">H31</f>
        <v>360895</v>
      </c>
      <c r="J32" s="7" t="n">
        <f aca="false">I31</f>
        <v>365147</v>
      </c>
      <c r="K32" s="7" t="n">
        <f aca="false">J31</f>
        <v>368503</v>
      </c>
      <c r="L32" s="7" t="n">
        <f aca="false">K31</f>
        <v>371553</v>
      </c>
      <c r="M32" s="7" t="n">
        <f aca="false">L31</f>
        <v>375022</v>
      </c>
      <c r="N32" s="7" t="n">
        <f aca="false">M31</f>
        <v>378615</v>
      </c>
    </row>
    <row r="33" s="1" customFormat="true" ht="16.5" hidden="false" customHeight="false" outlineLevel="0" collapsed="false">
      <c r="A33" s="1" t="s">
        <v>33</v>
      </c>
      <c r="C33" s="1" t="n">
        <f aca="false">C31-C32</f>
        <v>2695</v>
      </c>
      <c r="D33" s="1" t="n">
        <f aca="false">D31-D32</f>
        <v>2905</v>
      </c>
      <c r="E33" s="1" t="n">
        <f aca="false">E31-E32</f>
        <v>3633</v>
      </c>
      <c r="F33" s="1" t="n">
        <f aca="false">F31-F32</f>
        <v>3130</v>
      </c>
      <c r="G33" s="1" t="n">
        <f aca="false">G31-G32</f>
        <v>3729</v>
      </c>
      <c r="H33" s="1" t="n">
        <f aca="false">H31-H32</f>
        <v>3802</v>
      </c>
      <c r="I33" s="1" t="n">
        <f aca="false">I31-I32</f>
        <v>4252</v>
      </c>
      <c r="J33" s="1" t="n">
        <f aca="false">J31-J32</f>
        <v>3356</v>
      </c>
      <c r="K33" s="1" t="n">
        <f aca="false">K31-K32</f>
        <v>3050</v>
      </c>
      <c r="L33" s="1" t="n">
        <f aca="false">L31-L32</f>
        <v>3469</v>
      </c>
      <c r="M33" s="1" t="n">
        <f aca="false">M31-M32</f>
        <v>3593</v>
      </c>
      <c r="N33" s="1" t="n">
        <f aca="false">N31-N32</f>
        <v>2705</v>
      </c>
      <c r="P33" s="5" t="n">
        <f aca="false">SUM(C33:N33)+1</f>
        <v>40320</v>
      </c>
      <c r="Q33" s="12"/>
      <c r="R33" s="1" t="s">
        <v>34</v>
      </c>
      <c r="S33" s="1" t="n">
        <f aca="false">P12/P33</f>
        <v>0.0652542162698413</v>
      </c>
    </row>
    <row r="34" s="1" customFormat="true" ht="16.5" hidden="false" customHeight="false" outlineLevel="0" collapsed="false">
      <c r="A34" s="1" t="s">
        <v>35</v>
      </c>
      <c r="C34" s="1" t="n">
        <f aca="false">SUM(C18,C18,C21,D15,C27,C30)</f>
        <v>193.86</v>
      </c>
      <c r="D34" s="1" t="n">
        <f aca="false">SUM(D15,D18,D21,D24,D27,D30)</f>
        <v>160.55</v>
      </c>
      <c r="E34" s="1" t="n">
        <f aca="false">SUM(E15,E18,E21,E24,E27,E30)</f>
        <v>203.7</v>
      </c>
      <c r="F34" s="1" t="n">
        <f aca="false">SUM(F15,F18,F21,F24,F27,F30)</f>
        <v>180.51</v>
      </c>
      <c r="G34" s="1" t="n">
        <f aca="false">SUM(G15,G18,G21,G24,G27,G30)</f>
        <v>214.33</v>
      </c>
      <c r="H34" s="1" t="n">
        <f aca="false">SUM(H15,H18,H21,H24,H27,H30)</f>
        <v>217.76</v>
      </c>
      <c r="I34" s="1" t="n">
        <f aca="false">SUM(I15,I18,I21,I24,I27,I30)</f>
        <v>243.26</v>
      </c>
      <c r="J34" s="1" t="n">
        <f aca="false">SUM(J18,J18,J21,J24,J27,J30)</f>
        <v>195.51</v>
      </c>
      <c r="K34" s="1" t="n">
        <f aca="false">SUM(K15,K18,K21,K24,K27,K30)</f>
        <v>176.19</v>
      </c>
      <c r="L34" s="1" t="n">
        <f aca="false">SUM(L15,L18,L21,L24,L27,L30)</f>
        <v>195.41</v>
      </c>
      <c r="M34" s="1" t="n">
        <f aca="false">SUM(M15,M18,M21,M24,M27,M30)</f>
        <v>197.24</v>
      </c>
      <c r="N34" s="1" t="n">
        <f aca="false">SUM(N15,N18,N21,N24,N27,N30)</f>
        <v>155.07</v>
      </c>
      <c r="P34" s="5" t="n">
        <f aca="false">SUM(C34:N34)+1</f>
        <v>2334.39</v>
      </c>
      <c r="Q34" s="12"/>
    </row>
    <row r="35" s="1" customFormat="true" ht="14.1" hidden="false" customHeight="false" outlineLevel="0" collapsed="false">
      <c r="A35" s="1" t="s">
        <v>36</v>
      </c>
      <c r="C35" s="1" t="n">
        <f aca="false">100*C34/(0.00000001+C33)</f>
        <v>7.19332096472285</v>
      </c>
      <c r="D35" s="1" t="n">
        <f aca="false">100*D34/(0.00000001+D33)</f>
        <v>5.52667814111695</v>
      </c>
      <c r="E35" s="1" t="n">
        <f aca="false">100*E34/(0.00000001+E33)</f>
        <v>5.60693641616954</v>
      </c>
      <c r="F35" s="1" t="n">
        <f aca="false">100*F34/(0.00000001+F33)</f>
        <v>5.76709265173877</v>
      </c>
      <c r="G35" s="1" t="n">
        <f aca="false">100*G34/(0.00000001+G33)</f>
        <v>5.74765352639918</v>
      </c>
      <c r="H35" s="1" t="n">
        <f aca="false">100*H34/(0.00000001+H33)</f>
        <v>5.72751183586079</v>
      </c>
      <c r="I35" s="1" t="n">
        <f aca="false">100*I34/(0.00000001+I33)</f>
        <v>5.72107243648702</v>
      </c>
      <c r="J35" s="1" t="n">
        <f aca="false">100*J34/(0.00000001+J33)</f>
        <v>5.82568533967275</v>
      </c>
      <c r="K35" s="1" t="n">
        <f aca="false">100*K34/(0.00000001+K33)</f>
        <v>5.77672131145647</v>
      </c>
      <c r="L35" s="1" t="n">
        <f aca="false">100*L34/(0.00000001+L33)</f>
        <v>5.63303545688777</v>
      </c>
      <c r="M35" s="1" t="n">
        <f aca="false">100*M34/(0.00000001+M33)</f>
        <v>5.48956303922769</v>
      </c>
      <c r="N35" s="1" t="n">
        <f aca="false">100*N34/(0.00000001+N33)</f>
        <v>5.73271719036698</v>
      </c>
      <c r="P35" s="1" t="n">
        <f aca="false">100*P34/P33</f>
        <v>5.78965773809524</v>
      </c>
      <c r="Q35" s="12" t="n">
        <f aca="false">100/P35</f>
        <v>17.2721781707427</v>
      </c>
    </row>
    <row r="36" s="3" customFormat="true" ht="14.1" hidden="false" customHeight="false" outlineLevel="0" collapsed="false">
      <c r="C36" s="3" t="n">
        <f aca="false">100/(C35+0.00000000001)</f>
        <v>13.901784793182</v>
      </c>
      <c r="D36" s="3" t="n">
        <f aca="false">100/(D35+0.00000000001)</f>
        <v>18.0940516973201</v>
      </c>
      <c r="E36" s="3" t="n">
        <f aca="false">100/(E35+0.00000000001)</f>
        <v>17.835051546409</v>
      </c>
      <c r="F36" s="3" t="n">
        <f aca="false">100/(F35+0.00000000001)</f>
        <v>17.3397595701322</v>
      </c>
      <c r="G36" s="3" t="n">
        <f aca="false">100/(G35+0.00000000001)</f>
        <v>17.3984043297882</v>
      </c>
      <c r="H36" s="3" t="n">
        <f aca="false">100/(H35+0.00000000001)</f>
        <v>17.4595885378553</v>
      </c>
      <c r="I36" s="3" t="n">
        <f aca="false">100/(I35+0.00000000001)</f>
        <v>17.4792403190108</v>
      </c>
      <c r="J36" s="3" t="n">
        <f aca="false">100/(J35+0.00000000001)</f>
        <v>17.1653623855774</v>
      </c>
      <c r="K36" s="3" t="n">
        <f aca="false">100/(K35+0.00000000001)</f>
        <v>17.3108575969392</v>
      </c>
      <c r="L36" s="3" t="n">
        <f aca="false">100/(L35+0.00000000001)</f>
        <v>17.7524179929576</v>
      </c>
      <c r="M36" s="3" t="n">
        <f aca="false">100/(M35+0.00000000001)</f>
        <v>18.2163861285918</v>
      </c>
      <c r="N36" s="3" t="n">
        <f aca="false">100/(N35+0.00000000001)</f>
        <v>17.443735087414</v>
      </c>
      <c r="P36" s="1"/>
      <c r="Q36" s="4"/>
    </row>
    <row r="37" s="1" customFormat="true" ht="18.9" hidden="false" customHeight="false" outlineLevel="0" collapsed="false">
      <c r="A37" s="1" t="s">
        <v>37</v>
      </c>
      <c r="C37" s="1" t="n">
        <f aca="false">SUM(C3:C12)</f>
        <v>450.19</v>
      </c>
      <c r="D37" s="1" t="n">
        <f aca="false">SUM(D3:D12)</f>
        <v>994.47</v>
      </c>
      <c r="E37" s="1" t="n">
        <f aca="false">SUM(E3:E12)</f>
        <v>377.04</v>
      </c>
      <c r="F37" s="1" t="n">
        <f aca="false">SUM(F3:F12)</f>
        <v>1561.17</v>
      </c>
      <c r="G37" s="1" t="n">
        <f aca="false">SUM(G3:G12)</f>
        <v>477.36</v>
      </c>
      <c r="H37" s="1" t="n">
        <f aca="false">SUM(H3:H12)</f>
        <v>415.53</v>
      </c>
      <c r="I37" s="1" t="n">
        <f aca="false">SUM(I3:I12)</f>
        <v>457.95</v>
      </c>
      <c r="J37" s="1" t="n">
        <f aca="false">SUM(J3:J12)</f>
        <v>396.6</v>
      </c>
      <c r="K37" s="1" t="n">
        <f aca="false">SUM(K3:K12)</f>
        <v>359.88</v>
      </c>
      <c r="L37" s="1" t="n">
        <f aca="false">SUM(L3:L12)</f>
        <v>383.98</v>
      </c>
      <c r="M37" s="1" t="n">
        <f aca="false">SUM(M3:M12)</f>
        <v>381.88</v>
      </c>
      <c r="N37" s="1" t="n">
        <f aca="false">SUM(N3:N12)</f>
        <v>1616.99</v>
      </c>
      <c r="P37" s="5" t="n">
        <f aca="false">SUM(C37:N37)</f>
        <v>7873.04</v>
      </c>
      <c r="Q37" s="12"/>
      <c r="R37" s="13" t="n">
        <f aca="false">P37/P33</f>
        <v>0.195263888888889</v>
      </c>
    </row>
    <row r="38" customFormat="false" ht="17" hidden="false" customHeight="false" outlineLevel="0" collapsed="false">
      <c r="C38" s="0" t="n">
        <f aca="false">B38+C33</f>
        <v>2695</v>
      </c>
      <c r="D38" s="0" t="n">
        <f aca="false">C38+D33</f>
        <v>5600</v>
      </c>
      <c r="E38" s="0" t="n">
        <f aca="false">D38+E33</f>
        <v>9233</v>
      </c>
      <c r="F38" s="0" t="n">
        <f aca="false">E38+F33</f>
        <v>12363</v>
      </c>
      <c r="G38" s="0" t="n">
        <f aca="false">F38+G33</f>
        <v>16092</v>
      </c>
      <c r="H38" s="0" t="n">
        <f aca="false">G38+H33</f>
        <v>19894</v>
      </c>
      <c r="I38" s="0" t="n">
        <f aca="false">H38+I33</f>
        <v>24146</v>
      </c>
      <c r="J38" s="0" t="n">
        <f aca="false">I38+J33</f>
        <v>27502</v>
      </c>
      <c r="K38" s="0" t="n">
        <f aca="false">J38+K33</f>
        <v>30552</v>
      </c>
      <c r="L38" s="0" t="n">
        <f aca="false">K38+L33</f>
        <v>34021</v>
      </c>
      <c r="M38" s="0" t="n">
        <f aca="false">L38+M33</f>
        <v>37614</v>
      </c>
      <c r="N38" s="0" t="n">
        <f aca="false">M38+N33</f>
        <v>40319</v>
      </c>
    </row>
    <row r="39" customFormat="false" ht="16.5" hidden="false" customHeight="false" outlineLevel="0" collapsed="false">
      <c r="A39" s="0" t="s">
        <v>38</v>
      </c>
      <c r="P39" s="5" t="n">
        <f aca="false">P6+P7+P8+P9+P10+P11+P12</f>
        <v>5889.04</v>
      </c>
      <c r="R39" s="7" t="n">
        <f aca="false">P39/P33</f>
        <v>0.14605753968254</v>
      </c>
    </row>
    <row r="40" customFormat="false" ht="16.5" hidden="false" customHeight="false" outlineLevel="0" collapsed="false">
      <c r="Q40" s="2" t="n">
        <f aca="false">P37/12</f>
        <v>656.086666666667</v>
      </c>
    </row>
    <row r="41" customFormat="false" ht="16.5" hidden="false" customHeight="false" outlineLevel="0" collapsed="false">
      <c r="Q41" s="2" t="n">
        <f aca="false">760*0.58+0.42*28000/12*0.25+20</f>
        <v>705.8</v>
      </c>
    </row>
    <row r="1048576" customFormat="false" ht="16.5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4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W6" activeCellId="0" sqref="W6"/>
    </sheetView>
  </sheetViews>
  <sheetFormatPr defaultRowHeight="16.5"/>
  <cols>
    <col collapsed="false" hidden="false" max="1" min="1" style="0" width="21.0612244897959"/>
    <col collapsed="false" hidden="false" max="15" min="2" style="0" width="11.5663265306122"/>
    <col collapsed="false" hidden="false" max="16" min="16" style="5" width="11.5663265306122"/>
    <col collapsed="false" hidden="false" max="17" min="17" style="2" width="9.75510204081633"/>
    <col collapsed="false" hidden="false" max="18" min="18" style="0" width="13.3826530612245"/>
    <col collapsed="false" hidden="false" max="1025" min="19" style="0" width="11.5663265306122"/>
  </cols>
  <sheetData>
    <row r="1" customFormat="false" ht="16.5" hidden="false" customHeight="false" outlineLevel="0" collapsed="false">
      <c r="A1" s="0" t="n">
        <v>2015</v>
      </c>
      <c r="C1" s="6" t="s">
        <v>4</v>
      </c>
      <c r="D1" s="6" t="s">
        <v>5</v>
      </c>
      <c r="E1" s="0" t="s">
        <v>6</v>
      </c>
      <c r="F1" s="0" t="s">
        <v>7</v>
      </c>
      <c r="G1" s="0" t="s">
        <v>8</v>
      </c>
      <c r="H1" s="0" t="s">
        <v>9</v>
      </c>
      <c r="I1" s="0" t="s">
        <v>10</v>
      </c>
      <c r="J1" s="0" t="s">
        <v>11</v>
      </c>
      <c r="K1" s="0" t="s">
        <v>12</v>
      </c>
      <c r="L1" s="0" t="s">
        <v>13</v>
      </c>
      <c r="M1" s="0" t="s">
        <v>14</v>
      </c>
      <c r="N1" s="0" t="s">
        <v>15</v>
      </c>
      <c r="P1" s="5" t="s">
        <v>16</v>
      </c>
      <c r="Q1" s="2" t="s">
        <v>17</v>
      </c>
      <c r="V1" s="0" t="s">
        <v>41</v>
      </c>
    </row>
    <row r="2" customFormat="false" ht="17" hidden="false" customHeight="false" outlineLevel="0" collapsed="false"/>
    <row r="3" customFormat="false" ht="17" hidden="false" customHeight="false" outlineLevel="0" collapsed="false">
      <c r="A3" s="0" t="s">
        <v>18</v>
      </c>
      <c r="C3" s="0" t="n">
        <v>36.55</v>
      </c>
      <c r="D3" s="7" t="n">
        <f aca="false">C3</f>
        <v>36.55</v>
      </c>
      <c r="E3" s="7" t="n">
        <v>41.16</v>
      </c>
      <c r="F3" s="7" t="n">
        <f aca="false">E3</f>
        <v>41.16</v>
      </c>
      <c r="G3" s="7" t="n">
        <f aca="false">F3</f>
        <v>41.16</v>
      </c>
      <c r="H3" s="7" t="n">
        <f aca="false">G3</f>
        <v>41.16</v>
      </c>
      <c r="I3" s="7" t="n">
        <f aca="false">H3</f>
        <v>41.16</v>
      </c>
      <c r="J3" s="7" t="n">
        <f aca="false">I3</f>
        <v>41.16</v>
      </c>
      <c r="K3" s="7" t="n">
        <f aca="false">J3</f>
        <v>41.16</v>
      </c>
      <c r="L3" s="7" t="n">
        <f aca="false">K3</f>
        <v>41.16</v>
      </c>
      <c r="M3" s="7" t="n">
        <f aca="false">L3</f>
        <v>41.16</v>
      </c>
      <c r="N3" s="7" t="n">
        <f aca="false">M3</f>
        <v>41.16</v>
      </c>
      <c r="P3" s="5" t="n">
        <f aca="false">SUM(C3:N3)</f>
        <v>484.7</v>
      </c>
      <c r="Q3" s="2" t="n">
        <f aca="false">100*P3/$P$37</f>
        <v>10.9549881528143</v>
      </c>
      <c r="R3" s="8" t="n">
        <f aca="false">$P$37*Q3/100</f>
        <v>484.7</v>
      </c>
      <c r="S3" s="0" t="n">
        <f aca="false">R3/35000</f>
        <v>0.0138485714285714</v>
      </c>
      <c r="X3" s="0" t="s">
        <v>42</v>
      </c>
      <c r="Y3" s="0" t="s">
        <v>16</v>
      </c>
    </row>
    <row r="4" customFormat="false" ht="17" hidden="false" customHeight="false" outlineLevel="0" collapsed="false">
      <c r="A4" s="0" t="s">
        <v>19</v>
      </c>
      <c r="C4" s="0" t="n">
        <v>116</v>
      </c>
      <c r="D4" s="7" t="n">
        <f aca="false">C4</f>
        <v>116</v>
      </c>
      <c r="E4" s="7" t="n">
        <f aca="false">D4</f>
        <v>116</v>
      </c>
      <c r="F4" s="7" t="n">
        <f aca="false">E4</f>
        <v>116</v>
      </c>
      <c r="G4" s="7" t="n">
        <f aca="false">F4</f>
        <v>116</v>
      </c>
      <c r="H4" s="7" t="n">
        <f aca="false">G4</f>
        <v>116</v>
      </c>
      <c r="I4" s="7" t="n">
        <f aca="false">H4</f>
        <v>116</v>
      </c>
      <c r="J4" s="7" t="n">
        <f aca="false">I4</f>
        <v>116</v>
      </c>
      <c r="K4" s="7" t="n">
        <f aca="false">J4</f>
        <v>116</v>
      </c>
      <c r="L4" s="7" t="n">
        <f aca="false">K4</f>
        <v>116</v>
      </c>
      <c r="M4" s="7" t="n">
        <f aca="false">L4</f>
        <v>116</v>
      </c>
      <c r="N4" s="7" t="n">
        <f aca="false">M4</f>
        <v>116</v>
      </c>
      <c r="P4" s="5" t="n">
        <f aca="false">SUM(C4:N4)</f>
        <v>1392</v>
      </c>
      <c r="Q4" s="2" t="n">
        <f aca="false">100*P4/$P$37</f>
        <v>31.4614060423303</v>
      </c>
      <c r="R4" s="8" t="n">
        <f aca="false">$P$37*Q4/100</f>
        <v>1392</v>
      </c>
      <c r="S4" s="0" t="n">
        <f aca="false">R4/35000</f>
        <v>0.0397714285714286</v>
      </c>
      <c r="V4" s="0" t="s">
        <v>43</v>
      </c>
      <c r="W4" s="0" t="n">
        <v>45000</v>
      </c>
      <c r="X4" s="0" t="n">
        <v>1</v>
      </c>
      <c r="Y4" s="0" t="n">
        <f aca="false">X4*W4</f>
        <v>45000</v>
      </c>
    </row>
    <row r="5" customFormat="false" ht="17" hidden="false" customHeight="false" outlineLevel="0" collapsed="false">
      <c r="A5" s="0" t="s">
        <v>20</v>
      </c>
      <c r="C5" s="0" t="n">
        <v>126</v>
      </c>
      <c r="P5" s="5" t="n">
        <f aca="false">SUM(C5:N5)</f>
        <v>126</v>
      </c>
      <c r="Q5" s="2" t="n">
        <f aca="false">100*P5/$P$37</f>
        <v>2.8477996848661</v>
      </c>
      <c r="R5" s="8" t="n">
        <f aca="false">$P$37*Q5/100</f>
        <v>126</v>
      </c>
      <c r="S5" s="0" t="n">
        <f aca="false">R5/35000</f>
        <v>0.0036</v>
      </c>
      <c r="V5" s="0" t="s">
        <v>44</v>
      </c>
      <c r="W5" s="0" t="n">
        <v>900</v>
      </c>
      <c r="X5" s="0" t="n">
        <v>18</v>
      </c>
      <c r="Y5" s="0" t="n">
        <f aca="false">X5*W5</f>
        <v>16200</v>
      </c>
    </row>
    <row r="6" customFormat="false" ht="17" hidden="false" customHeight="false" outlineLevel="0" collapsed="false">
      <c r="A6" s="0" t="s">
        <v>21</v>
      </c>
      <c r="C6" s="0" t="n">
        <v>0</v>
      </c>
      <c r="D6" s="7" t="n">
        <v>0</v>
      </c>
      <c r="E6" s="7" t="n">
        <f aca="false">D6</f>
        <v>0</v>
      </c>
      <c r="F6" s="7" t="n">
        <f aca="false">E6</f>
        <v>0</v>
      </c>
      <c r="G6" s="7" t="n">
        <f aca="false">F6</f>
        <v>0</v>
      </c>
      <c r="H6" s="7" t="n">
        <f aca="false">G6</f>
        <v>0</v>
      </c>
      <c r="I6" s="7" t="n">
        <f aca="false">H6</f>
        <v>0</v>
      </c>
      <c r="J6" s="7" t="n">
        <f aca="false">I6</f>
        <v>0</v>
      </c>
      <c r="K6" s="7" t="n">
        <f aca="false">J6</f>
        <v>0</v>
      </c>
      <c r="L6" s="7" t="n">
        <f aca="false">K6</f>
        <v>0</v>
      </c>
      <c r="M6" s="7" t="n">
        <f aca="false">90-900</f>
        <v>-810</v>
      </c>
      <c r="N6" s="7" t="n">
        <v>0</v>
      </c>
      <c r="P6" s="5" t="n">
        <f aca="false">SUM(C6:N6)</f>
        <v>-810</v>
      </c>
      <c r="Q6" s="2" t="n">
        <f aca="false">100*P6/$P$37</f>
        <v>-18.307283688425</v>
      </c>
      <c r="R6" s="8" t="n">
        <f aca="false">$P$37*Q6/100</f>
        <v>-810</v>
      </c>
      <c r="S6" s="0" t="n">
        <f aca="false">R6/35000</f>
        <v>-0.0231428571428571</v>
      </c>
      <c r="V6" s="0" t="s">
        <v>45</v>
      </c>
      <c r="W6" s="0" t="n">
        <v>0.05</v>
      </c>
      <c r="X6" s="0" t="n">
        <f aca="false">18*33000</f>
        <v>594000</v>
      </c>
      <c r="Y6" s="0" t="n">
        <f aca="false">X6*W6</f>
        <v>29700</v>
      </c>
    </row>
    <row r="7" customFormat="false" ht="17" hidden="false" customHeight="false" outlineLevel="0" collapsed="false">
      <c r="A7" s="0" t="s">
        <v>22</v>
      </c>
      <c r="C7" s="0" t="n">
        <v>10.5</v>
      </c>
      <c r="D7" s="0" t="n">
        <v>10.5</v>
      </c>
      <c r="G7" s="0" t="n">
        <v>10.5</v>
      </c>
      <c r="I7" s="0" t="n">
        <v>10.5</v>
      </c>
      <c r="L7" s="0" t="n">
        <v>10.5</v>
      </c>
      <c r="N7" s="0" t="n">
        <v>0</v>
      </c>
      <c r="P7" s="5" t="n">
        <f aca="false">SUM(C7:N7)</f>
        <v>52.5</v>
      </c>
      <c r="Q7" s="2" t="n">
        <f aca="false">100*P7/$P$37</f>
        <v>1.18658320202754</v>
      </c>
      <c r="R7" s="8" t="n">
        <f aca="false">$P$37*Q7/100</f>
        <v>52.5</v>
      </c>
      <c r="S7" s="0" t="n">
        <f aca="false">R7/35000</f>
        <v>0.0015</v>
      </c>
      <c r="V7" s="0" t="s">
        <v>46</v>
      </c>
      <c r="W7" s="0" t="n">
        <v>150</v>
      </c>
      <c r="X7" s="0" t="n">
        <v>14</v>
      </c>
      <c r="Y7" s="0" t="n">
        <f aca="false">X7*W7</f>
        <v>2100</v>
      </c>
    </row>
    <row r="8" customFormat="false" ht="17" hidden="false" customHeight="false" outlineLevel="0" collapsed="false">
      <c r="A8" s="0" t="s">
        <v>23</v>
      </c>
      <c r="P8" s="5" t="n">
        <f aca="false">SUM(C8:N8)</f>
        <v>0</v>
      </c>
      <c r="Q8" s="2" t="n">
        <f aca="false">100*P8/$P$37</f>
        <v>0</v>
      </c>
      <c r="R8" s="8" t="n">
        <f aca="false">$P$37*Q8/100</f>
        <v>0</v>
      </c>
      <c r="S8" s="0" t="n">
        <f aca="false">R8/35000</f>
        <v>0</v>
      </c>
      <c r="V8" s="0" t="s">
        <v>47</v>
      </c>
      <c r="W8" s="0" t="n">
        <v>130</v>
      </c>
      <c r="X8" s="0" t="n">
        <v>18</v>
      </c>
      <c r="Y8" s="0" t="n">
        <f aca="false">X8*W8</f>
        <v>2340</v>
      </c>
    </row>
    <row r="9" customFormat="false" ht="17" hidden="false" customHeight="false" outlineLevel="0" collapsed="false">
      <c r="A9" s="0" t="s">
        <v>24</v>
      </c>
      <c r="C9" s="0" t="n">
        <v>691</v>
      </c>
      <c r="D9" s="0" t="n">
        <v>115</v>
      </c>
      <c r="E9" s="0" t="n">
        <v>67</v>
      </c>
      <c r="H9" s="0" t="n">
        <v>424</v>
      </c>
      <c r="N9" s="0" t="n">
        <v>-216</v>
      </c>
      <c r="P9" s="5" t="n">
        <f aca="false">SUM(C9:N9)</f>
        <v>1081</v>
      </c>
      <c r="Q9" s="2" t="n">
        <f aca="false">100*(P9+P10)/$P$37</f>
        <v>24.4323131693671</v>
      </c>
      <c r="R9" s="8" t="n">
        <f aca="false">$P$37*Q9/100</f>
        <v>1081</v>
      </c>
      <c r="S9" s="0" t="n">
        <f aca="false">R9/35000</f>
        <v>0.0308857142857143</v>
      </c>
      <c r="V9" s="0" t="s">
        <v>22</v>
      </c>
      <c r="W9" s="0" t="n">
        <v>60</v>
      </c>
      <c r="X9" s="0" t="n">
        <v>18</v>
      </c>
      <c r="Y9" s="0" t="n">
        <f aca="false">X9*W9</f>
        <v>1080</v>
      </c>
    </row>
    <row r="10" customFormat="false" ht="17" hidden="false" customHeight="false" outlineLevel="0" collapsed="false">
      <c r="A10" s="0" t="s">
        <v>25</v>
      </c>
      <c r="N10" s="0" t="n">
        <v>0</v>
      </c>
      <c r="P10" s="5" t="n">
        <f aca="false">SUM(C10:N10)</f>
        <v>0</v>
      </c>
      <c r="V10" s="0" t="s">
        <v>48</v>
      </c>
      <c r="W10" s="0" t="n">
        <v>6000</v>
      </c>
      <c r="X10" s="0" t="n">
        <f aca="false">X6/(200*1000)</f>
        <v>2.97</v>
      </c>
      <c r="Y10" s="0" t="n">
        <f aca="false">X10*W10</f>
        <v>17820</v>
      </c>
    </row>
    <row r="11" customFormat="false" ht="17" hidden="false" customHeight="false" outlineLevel="0" collapsed="false">
      <c r="N11" s="0" t="s">
        <v>26</v>
      </c>
      <c r="P11" s="5" t="n">
        <f aca="false">SUM(C11:N11)</f>
        <v>0</v>
      </c>
      <c r="V11" s="0" t="s">
        <v>49</v>
      </c>
      <c r="W11" s="0" t="n">
        <v>400</v>
      </c>
      <c r="X11" s="0" t="n">
        <f aca="false">X6/80000</f>
        <v>7.425</v>
      </c>
      <c r="Y11" s="0" t="n">
        <f aca="false">X11*W11</f>
        <v>2970</v>
      </c>
    </row>
    <row r="12" s="8" customFormat="true" ht="17" hidden="false" customHeight="false" outlineLevel="0" collapsed="false">
      <c r="A12" s="8" t="s">
        <v>27</v>
      </c>
      <c r="C12" s="9" t="n">
        <f aca="false">C13+C16+C19+C22+C25+C28</f>
        <v>196.4</v>
      </c>
      <c r="D12" s="9" t="n">
        <f aca="false">D13+D16+D19+D22+D25+D28</f>
        <v>203.12</v>
      </c>
      <c r="E12" s="9" t="n">
        <f aca="false">E13+E16+E19+E22+E25+E28</f>
        <v>152.15</v>
      </c>
      <c r="F12" s="9" t="n">
        <f aca="false">F13+F16+F19+F22+F25+F28</f>
        <v>175.19</v>
      </c>
      <c r="G12" s="9" t="n">
        <f aca="false">G13+G16+G19+G22+G25+G28</f>
        <v>248.46</v>
      </c>
      <c r="H12" s="9" t="n">
        <f aca="false">H13+H16+H19+H22+H25+H28</f>
        <v>103.63</v>
      </c>
      <c r="I12" s="9" t="n">
        <f aca="false">I13+I16+I19+I22+I25+I28</f>
        <v>180.3</v>
      </c>
      <c r="J12" s="9" t="n">
        <f aca="false">J13+J16+J19+J22+J25+J28</f>
        <v>156.3</v>
      </c>
      <c r="K12" s="9" t="n">
        <f aca="false">K13+K16+K19+K22+K25+K28</f>
        <v>143.33</v>
      </c>
      <c r="L12" s="9" t="n">
        <f aca="false">L13+L16+L19+L22+L25+L28</f>
        <v>143.2485</v>
      </c>
      <c r="M12" s="9" t="n">
        <f aca="false">M13+M16+M19+M22+M25+M28</f>
        <v>175.24</v>
      </c>
      <c r="N12" s="9" t="n">
        <f aca="false">N13+N16+N19+N22+N25+N28</f>
        <v>220.9</v>
      </c>
      <c r="P12" s="10" t="n">
        <f aca="false">SUM(C12:N12)</f>
        <v>2098.2685</v>
      </c>
      <c r="Q12" s="2" t="n">
        <f aca="false">100*P12/$P$37</f>
        <v>47.4241934370196</v>
      </c>
      <c r="R12" s="8" t="n">
        <f aca="false">$P$37*Q12/100</f>
        <v>2098.2685</v>
      </c>
      <c r="S12" s="0" t="n">
        <f aca="false">R12/35000</f>
        <v>0.0599505285714286</v>
      </c>
      <c r="V12" s="0"/>
      <c r="W12" s="0"/>
      <c r="X12" s="0"/>
      <c r="Y12" s="0" t="n">
        <f aca="false">SUM(Y4:Y11)</f>
        <v>117210</v>
      </c>
      <c r="Z12" s="0"/>
    </row>
    <row r="13" customFormat="false" ht="17" hidden="false" customHeight="false" outlineLevel="0" collapsed="false">
      <c r="A13" s="0" t="n">
        <v>1</v>
      </c>
      <c r="B13" s="1" t="s">
        <v>28</v>
      </c>
      <c r="C13" s="0" t="n">
        <v>70.33</v>
      </c>
      <c r="D13" s="0" t="n">
        <f aca="false">3.04+51.27</f>
        <v>54.31</v>
      </c>
      <c r="E13" s="0" t="n">
        <v>40.98</v>
      </c>
      <c r="F13" s="0" t="n">
        <v>55.6</v>
      </c>
      <c r="G13" s="0" t="n">
        <v>51.93</v>
      </c>
      <c r="H13" s="0" t="n">
        <v>45.53</v>
      </c>
      <c r="I13" s="0" t="n">
        <v>56.4</v>
      </c>
      <c r="J13" s="0" t="n">
        <v>52.94</v>
      </c>
      <c r="K13" s="0" t="n">
        <v>53.4</v>
      </c>
      <c r="L13" s="0" t="n">
        <f aca="false">41.5*1.039</f>
        <v>43.1185</v>
      </c>
      <c r="M13" s="0" t="n">
        <v>57.2</v>
      </c>
      <c r="N13" s="2" t="n">
        <v>52.76</v>
      </c>
      <c r="Y13" s="0" t="n">
        <f aca="false">Y12/X6</f>
        <v>0.197323232323232</v>
      </c>
    </row>
    <row r="14" customFormat="false" ht="17" hidden="false" customHeight="false" outlineLevel="0" collapsed="false">
      <c r="B14" s="1" t="s">
        <v>29</v>
      </c>
      <c r="C14" s="0" t="n">
        <v>307779</v>
      </c>
      <c r="D14" s="0" t="n">
        <v>310415</v>
      </c>
      <c r="E14" s="0" t="n">
        <v>313568</v>
      </c>
      <c r="F14" s="0" t="n">
        <v>316139</v>
      </c>
      <c r="G14" s="0" t="n">
        <v>318782</v>
      </c>
      <c r="H14" s="0" t="n">
        <v>322458</v>
      </c>
      <c r="I14" s="0" t="n">
        <v>324562</v>
      </c>
      <c r="J14" s="0" t="n">
        <v>327711</v>
      </c>
      <c r="K14" s="0" t="n">
        <v>330448</v>
      </c>
      <c r="L14" s="0" t="n">
        <v>332806</v>
      </c>
      <c r="M14" s="0" t="n">
        <v>335506</v>
      </c>
      <c r="N14" s="7" t="n">
        <v>338371</v>
      </c>
    </row>
    <row r="15" customFormat="false" ht="16.5" hidden="false" customHeight="false" outlineLevel="0" collapsed="false">
      <c r="B15" s="1" t="s">
        <v>30</v>
      </c>
      <c r="C15" s="0" t="n">
        <v>55.86</v>
      </c>
      <c r="D15" s="0" t="n">
        <f aca="false">2.65+44.62</f>
        <v>47.27</v>
      </c>
      <c r="E15" s="0" t="n">
        <v>36.3</v>
      </c>
      <c r="F15" s="0" t="n">
        <v>49.25</v>
      </c>
      <c r="G15" s="0" t="n">
        <v>45.2</v>
      </c>
      <c r="H15" s="0" t="n">
        <v>42.2</v>
      </c>
      <c r="I15" s="0" t="n">
        <v>54.28</v>
      </c>
      <c r="J15" s="0" t="n">
        <v>52.47</v>
      </c>
      <c r="K15" s="0" t="n">
        <v>53.99</v>
      </c>
      <c r="L15" s="0" t="n">
        <f aca="false">5.2*(L14-K20)/100</f>
        <v>41.496</v>
      </c>
      <c r="M15" s="0" t="n">
        <v>52.05</v>
      </c>
      <c r="N15" s="7" t="n">
        <v>47.15</v>
      </c>
    </row>
    <row r="16" customFormat="false" ht="16.5" hidden="false" customHeight="false" outlineLevel="0" collapsed="false">
      <c r="A16" s="0" t="n">
        <v>2</v>
      </c>
      <c r="C16" s="0" t="n">
        <v>62.85</v>
      </c>
      <c r="D16" s="0" t="n">
        <v>41.68</v>
      </c>
      <c r="E16" s="0" t="n">
        <v>56.53</v>
      </c>
      <c r="F16" s="0" t="n">
        <v>62.7</v>
      </c>
      <c r="G16" s="0" t="n">
        <v>45.85</v>
      </c>
      <c r="H16" s="0" t="n">
        <v>58.1</v>
      </c>
      <c r="I16" s="0" t="n">
        <v>34.83</v>
      </c>
      <c r="J16" s="0" t="n">
        <v>52.38</v>
      </c>
      <c r="K16" s="0" t="n">
        <v>32</v>
      </c>
      <c r="L16" s="0" t="n">
        <v>52.04</v>
      </c>
      <c r="M16" s="3" t="n">
        <v>57.8</v>
      </c>
      <c r="N16" s="0" t="n">
        <v>60.67</v>
      </c>
    </row>
    <row r="17" customFormat="false" ht="16.5" hidden="false" customHeight="false" outlineLevel="0" collapsed="false">
      <c r="C17" s="0" t="n">
        <v>308613</v>
      </c>
      <c r="D17" s="0" t="n">
        <v>311090</v>
      </c>
      <c r="E17" s="0" t="n">
        <v>314461</v>
      </c>
      <c r="F17" s="0" t="n">
        <v>317085</v>
      </c>
      <c r="G17" s="0" t="n">
        <v>319424</v>
      </c>
      <c r="H17" s="0" t="n">
        <v>323430</v>
      </c>
      <c r="I17" s="0" t="n">
        <v>325215</v>
      </c>
      <c r="J17" s="0" t="n">
        <v>328569</v>
      </c>
      <c r="K17" s="0" t="n">
        <v>331055</v>
      </c>
      <c r="L17" s="0" t="n">
        <v>333685</v>
      </c>
      <c r="M17" s="3" t="n">
        <v>336498</v>
      </c>
      <c r="N17" s="0" t="n">
        <v>339282</v>
      </c>
    </row>
    <row r="18" customFormat="false" ht="16.5" hidden="false" customHeight="false" outlineLevel="0" collapsed="false">
      <c r="C18" s="0" t="n">
        <v>50.93</v>
      </c>
      <c r="D18" s="0" t="n">
        <v>36.59</v>
      </c>
      <c r="E18" s="0" t="n">
        <v>49.2</v>
      </c>
      <c r="F18" s="0" t="n">
        <v>52.73</v>
      </c>
      <c r="G18" s="0" t="n">
        <v>39.56</v>
      </c>
      <c r="H18" s="0" t="n">
        <v>54.86</v>
      </c>
      <c r="I18" s="0" t="n">
        <v>33.85</v>
      </c>
      <c r="J18" s="0" t="n">
        <v>50.9</v>
      </c>
      <c r="K18" s="0" t="n">
        <v>24.08</v>
      </c>
      <c r="L18" s="0" t="n">
        <v>50.09</v>
      </c>
      <c r="M18" s="7" t="n">
        <v>54.07</v>
      </c>
      <c r="N18" s="0" t="n">
        <v>54.22</v>
      </c>
    </row>
    <row r="19" customFormat="false" ht="16.5" hidden="false" customHeight="false" outlineLevel="0" collapsed="false">
      <c r="A19" s="0" t="n">
        <v>3</v>
      </c>
      <c r="C19" s="0" t="n">
        <v>63.22</v>
      </c>
      <c r="D19" s="0" t="n">
        <v>57.71</v>
      </c>
      <c r="E19" s="0" t="n">
        <v>54.64</v>
      </c>
      <c r="F19" s="0" t="n">
        <v>56.89</v>
      </c>
      <c r="G19" s="0" t="n">
        <v>32.43</v>
      </c>
      <c r="I19" s="0" t="n">
        <v>48.39</v>
      </c>
      <c r="J19" s="0" t="n">
        <v>50.98</v>
      </c>
      <c r="K19" s="0" t="n">
        <v>57.93</v>
      </c>
      <c r="L19" s="0" t="n">
        <v>48.09</v>
      </c>
      <c r="M19" s="0" t="n">
        <v>60.24</v>
      </c>
      <c r="N19" s="0" t="n">
        <v>56.36</v>
      </c>
    </row>
    <row r="20" customFormat="false" ht="16.5" hidden="false" customHeight="false" outlineLevel="0" collapsed="false">
      <c r="C20" s="0" t="n">
        <v>309571</v>
      </c>
      <c r="D20" s="0" t="n">
        <v>312069</v>
      </c>
      <c r="E20" s="0" t="n">
        <v>315281</v>
      </c>
      <c r="F20" s="0" t="n">
        <v>317994</v>
      </c>
      <c r="G20" s="0" t="n">
        <v>319931</v>
      </c>
      <c r="I20" s="0" t="n">
        <v>326077</v>
      </c>
      <c r="J20" s="0" t="n">
        <v>329476</v>
      </c>
      <c r="K20" s="0" t="n">
        <v>332008</v>
      </c>
      <c r="L20" s="0" t="n">
        <v>334516</v>
      </c>
      <c r="M20" s="0" t="n">
        <v>337459</v>
      </c>
      <c r="N20" s="0" t="n">
        <v>340153</v>
      </c>
    </row>
    <row r="21" customFormat="false" ht="16.5" hidden="false" customHeight="false" outlineLevel="0" collapsed="false">
      <c r="C21" s="0" t="n">
        <v>54.08</v>
      </c>
      <c r="D21" s="0" t="n">
        <v>51.12</v>
      </c>
      <c r="E21" s="0" t="n">
        <v>47.97</v>
      </c>
      <c r="F21" s="0" t="n">
        <v>49.51</v>
      </c>
      <c r="G21" s="0" t="n">
        <v>28.47</v>
      </c>
      <c r="I21" s="0" t="n">
        <v>49.94</v>
      </c>
      <c r="J21" s="0" t="n">
        <v>50.53</v>
      </c>
      <c r="K21" s="0" t="n">
        <v>53.69</v>
      </c>
      <c r="L21" s="0" t="n">
        <v>44.57</v>
      </c>
      <c r="M21" s="0" t="n">
        <v>53.83</v>
      </c>
      <c r="N21" s="0" t="n">
        <v>49.92</v>
      </c>
    </row>
    <row r="22" customFormat="false" ht="16.5" hidden="false" customHeight="false" outlineLevel="0" collapsed="false">
      <c r="A22" s="0" t="n">
        <v>4</v>
      </c>
      <c r="D22" s="0" t="n">
        <v>49.42</v>
      </c>
      <c r="G22" s="0" t="n">
        <v>58.71</v>
      </c>
      <c r="I22" s="0" t="n">
        <v>40.68</v>
      </c>
      <c r="N22" s="0" t="n">
        <v>51.11</v>
      </c>
    </row>
    <row r="23" customFormat="false" ht="16.5" hidden="false" customHeight="false" outlineLevel="0" collapsed="false">
      <c r="D23" s="0" t="n">
        <v>312884</v>
      </c>
      <c r="G23" s="0" t="n">
        <v>320819</v>
      </c>
      <c r="I23" s="0" t="n">
        <v>326790</v>
      </c>
      <c r="N23" s="0" t="n">
        <v>341001</v>
      </c>
    </row>
    <row r="24" customFormat="false" ht="16.5" hidden="false" customHeight="false" outlineLevel="0" collapsed="false">
      <c r="D24" s="0" t="n">
        <v>44.16</v>
      </c>
      <c r="G24" s="0" t="n">
        <v>49.8</v>
      </c>
      <c r="I24" s="0" t="n">
        <v>41.55</v>
      </c>
      <c r="N24" s="0" t="n">
        <v>46.93</v>
      </c>
    </row>
    <row r="25" customFormat="false" ht="16.5" hidden="false" customHeight="false" outlineLevel="0" collapsed="false">
      <c r="A25" s="0" t="n">
        <v>5</v>
      </c>
      <c r="G25" s="0" t="n">
        <v>59.54</v>
      </c>
    </row>
    <row r="26" customFormat="false" ht="16.5" hidden="false" customHeight="false" outlineLevel="0" collapsed="false">
      <c r="G26" s="0" t="n">
        <v>321717</v>
      </c>
    </row>
    <row r="27" customFormat="false" ht="16.5" hidden="false" customHeight="false" outlineLevel="0" collapsed="false">
      <c r="G27" s="0" t="n">
        <v>51.37</v>
      </c>
    </row>
    <row r="28" customFormat="false" ht="16.5" hidden="false" customHeight="false" outlineLevel="0" collapsed="false">
      <c r="A28" s="0" t="n">
        <v>6</v>
      </c>
    </row>
    <row r="31" customFormat="false" ht="16.5" hidden="false" customHeight="false" outlineLevel="0" collapsed="false">
      <c r="A31" s="0" t="s">
        <v>31</v>
      </c>
      <c r="B31" s="0" t="n">
        <v>306861</v>
      </c>
      <c r="C31" s="7" t="n">
        <f aca="false">MAX(C17,C17,C20,C23,C26,C29,B31)</f>
        <v>309571</v>
      </c>
      <c r="D31" s="7" t="n">
        <f aca="false">MAX(D14,D17,D20,D23,D26,D29,C31)</f>
        <v>312884</v>
      </c>
      <c r="E31" s="7" t="n">
        <f aca="false">MAX(E14,E17,E20,E23,E26,E29,D31)</f>
        <v>315281</v>
      </c>
      <c r="F31" s="7" t="n">
        <f aca="false">MAX(F14,F17,F20,F23,F26,F29,E31)</f>
        <v>317994</v>
      </c>
      <c r="G31" s="7" t="n">
        <f aca="false">MAX(G14,G17,G20,G23,G26,G29,F31)</f>
        <v>321717</v>
      </c>
      <c r="H31" s="7" t="n">
        <f aca="false">MAX(H14,H17,H20,H23,H26,H29,G31)</f>
        <v>323430</v>
      </c>
      <c r="I31" s="7" t="n">
        <f aca="false">MAX(I14,I17,I20,I23,I26,I29,H31)</f>
        <v>326790</v>
      </c>
      <c r="J31" s="7" t="n">
        <f aca="false">MAX(J14,J17,J20,J23,J26,J29,I31)</f>
        <v>329476</v>
      </c>
      <c r="K31" s="7" t="n">
        <f aca="false">MAX(K14,K17,K20,K23,K26,K29,J31)</f>
        <v>332008</v>
      </c>
      <c r="L31" s="7" t="n">
        <f aca="false">MAX(L14,L17,L20,L23,L26,L29,K31)</f>
        <v>334516</v>
      </c>
      <c r="M31" s="7" t="n">
        <f aca="false">MAX(M14,M17,M20,M23,M26,M29,L31)</f>
        <v>337459</v>
      </c>
      <c r="N31" s="7" t="n">
        <f aca="false">MAX(N14,N17,N20,N23,N26,N29,M31)</f>
        <v>341001</v>
      </c>
    </row>
    <row r="32" customFormat="false" ht="16.5" hidden="false" customHeight="false" outlineLevel="0" collapsed="false">
      <c r="A32" s="0" t="s">
        <v>32</v>
      </c>
      <c r="C32" s="7" t="n">
        <f aca="false">B31</f>
        <v>306861</v>
      </c>
      <c r="D32" s="7" t="n">
        <f aca="false">C31</f>
        <v>309571</v>
      </c>
      <c r="E32" s="7" t="n">
        <f aca="false">D31</f>
        <v>312884</v>
      </c>
      <c r="F32" s="7" t="n">
        <f aca="false">E31</f>
        <v>315281</v>
      </c>
      <c r="G32" s="7" t="n">
        <f aca="false">F31</f>
        <v>317994</v>
      </c>
      <c r="H32" s="7" t="n">
        <f aca="false">G31</f>
        <v>321717</v>
      </c>
      <c r="I32" s="7" t="n">
        <f aca="false">H31</f>
        <v>323430</v>
      </c>
      <c r="J32" s="7" t="n">
        <f aca="false">I31</f>
        <v>326790</v>
      </c>
      <c r="K32" s="7" t="n">
        <f aca="false">J31</f>
        <v>329476</v>
      </c>
      <c r="L32" s="7" t="n">
        <f aca="false">K31</f>
        <v>332008</v>
      </c>
      <c r="M32" s="7" t="n">
        <f aca="false">L31</f>
        <v>334516</v>
      </c>
      <c r="N32" s="7" t="n">
        <f aca="false">M31</f>
        <v>337459</v>
      </c>
    </row>
    <row r="33" s="1" customFormat="true" ht="16.5" hidden="false" customHeight="false" outlineLevel="0" collapsed="false">
      <c r="A33" s="1" t="s">
        <v>33</v>
      </c>
      <c r="C33" s="1" t="n">
        <f aca="false">C31-C32</f>
        <v>2710</v>
      </c>
      <c r="D33" s="1" t="n">
        <f aca="false">D31-D32</f>
        <v>3313</v>
      </c>
      <c r="E33" s="1" t="n">
        <f aca="false">E31-E32</f>
        <v>2397</v>
      </c>
      <c r="F33" s="1" t="n">
        <f aca="false">F31-F32</f>
        <v>2713</v>
      </c>
      <c r="G33" s="1" t="n">
        <f aca="false">G31-G32</f>
        <v>3723</v>
      </c>
      <c r="H33" s="1" t="n">
        <f aca="false">H31-H32</f>
        <v>1713</v>
      </c>
      <c r="I33" s="1" t="n">
        <f aca="false">I31-I32</f>
        <v>3360</v>
      </c>
      <c r="J33" s="1" t="n">
        <f aca="false">J31-J32</f>
        <v>2686</v>
      </c>
      <c r="K33" s="1" t="n">
        <f aca="false">K31-K32</f>
        <v>2532</v>
      </c>
      <c r="L33" s="1" t="n">
        <f aca="false">L31-L32</f>
        <v>2508</v>
      </c>
      <c r="M33" s="1" t="n">
        <f aca="false">M31-M32</f>
        <v>2943</v>
      </c>
      <c r="N33" s="1" t="n">
        <f aca="false">N31-N32</f>
        <v>3542</v>
      </c>
      <c r="P33" s="5" t="n">
        <f aca="false">SUM(C33:N33)+1</f>
        <v>34141</v>
      </c>
      <c r="Q33" s="12"/>
      <c r="R33" s="1" t="s">
        <v>34</v>
      </c>
      <c r="S33" s="1" t="n">
        <f aca="false">P12/P33</f>
        <v>0.0614589057145368</v>
      </c>
    </row>
    <row r="34" s="1" customFormat="true" ht="16.5" hidden="false" customHeight="false" outlineLevel="0" collapsed="false">
      <c r="A34" s="1" t="s">
        <v>35</v>
      </c>
      <c r="C34" s="1" t="n">
        <f aca="false">SUM(C18,C18,C21,D15,C27,C30)</f>
        <v>203.21</v>
      </c>
      <c r="D34" s="1" t="n">
        <f aca="false">SUM(D15,D18,D21,D24,D27,D30)</f>
        <v>179.14</v>
      </c>
      <c r="E34" s="1" t="n">
        <f aca="false">SUM(E15,E18,E21,E24,E27,E30)</f>
        <v>133.47</v>
      </c>
      <c r="F34" s="1" t="n">
        <f aca="false">SUM(F15,F18,F21,F24,F27,F30)</f>
        <v>151.49</v>
      </c>
      <c r="G34" s="1" t="n">
        <f aca="false">SUM(G15,G18,G21,G24,G27,G30)</f>
        <v>214.4</v>
      </c>
      <c r="H34" s="1" t="n">
        <f aca="false">SUM(H15,H18,H21,H24,H27,H30)</f>
        <v>97.06</v>
      </c>
      <c r="I34" s="1" t="n">
        <f aca="false">SUM(I15,I18,I21,I24,I27,I30)</f>
        <v>179.62</v>
      </c>
      <c r="J34" s="1" t="n">
        <f aca="false">SUM(J15,J18,J21,J24,J27,J30)</f>
        <v>153.9</v>
      </c>
      <c r="K34" s="1" t="n">
        <f aca="false">SUM(K15,K18,K21,K24,K27,K30)</f>
        <v>131.76</v>
      </c>
      <c r="L34" s="1" t="n">
        <f aca="false">SUM(L15,L18,L21,L24,L27,L30)</f>
        <v>136.156</v>
      </c>
      <c r="M34" s="1" t="n">
        <f aca="false">SUM(M15,M18,M21,M24,M27,M30)</f>
        <v>159.95</v>
      </c>
      <c r="N34" s="1" t="n">
        <f aca="false">SUM(N15,N18,N21,N24,N27,N30)</f>
        <v>198.22</v>
      </c>
      <c r="P34" s="5" t="n">
        <f aca="false">SUM(C34:N34)+1</f>
        <v>1939.376</v>
      </c>
      <c r="Q34" s="12"/>
    </row>
    <row r="35" s="1" customFormat="true" ht="14.1" hidden="false" customHeight="false" outlineLevel="0" collapsed="false">
      <c r="A35" s="1" t="s">
        <v>36</v>
      </c>
      <c r="C35" s="1" t="n">
        <f aca="false">100*C34/(0.00000001+C33)</f>
        <v>7.49852398521218</v>
      </c>
      <c r="D35" s="1" t="n">
        <f aca="false">100*D34/(0.00000001+D33)</f>
        <v>5.40718382129367</v>
      </c>
      <c r="E35" s="1" t="n">
        <f aca="false">100*E34/(0.00000001+E33)</f>
        <v>5.56821026280531</v>
      </c>
      <c r="F35" s="1" t="n">
        <f aca="false">100*F34/(0.00000001+F33)</f>
        <v>5.58385551048439</v>
      </c>
      <c r="G35" s="1" t="n">
        <f aca="false">100*G34/(0.00000001+G33)</f>
        <v>5.7587966693372</v>
      </c>
      <c r="H35" s="1" t="n">
        <f aca="false">100*H34/(0.00000001+H33)</f>
        <v>5.66608289547189</v>
      </c>
      <c r="I35" s="1" t="n">
        <f aca="false">100*I34/(0.00000001+I33)</f>
        <v>5.34583333331742</v>
      </c>
      <c r="J35" s="1" t="n">
        <f aca="false">100*J34/(0.00000001+J33)</f>
        <v>5.7297096053398</v>
      </c>
      <c r="K35" s="1" t="n">
        <f aca="false">100*K34/(0.00000001+K33)</f>
        <v>5.20379146917376</v>
      </c>
      <c r="L35" s="1" t="n">
        <f aca="false">100*L34/(0.00000001+L33)</f>
        <v>5.42886762358282</v>
      </c>
      <c r="M35" s="1" t="n">
        <f aca="false">100*M34/(0.00000001+M33)</f>
        <v>5.43493034316876</v>
      </c>
      <c r="N35" s="1" t="n">
        <f aca="false">100*N34/(0.00000001+N33)</f>
        <v>5.59627329190967</v>
      </c>
      <c r="P35" s="1" t="n">
        <f aca="false">100*P34/P33</f>
        <v>5.68048973375121</v>
      </c>
      <c r="Q35" s="12" t="n">
        <f aca="false">100/P35</f>
        <v>17.6041159630727</v>
      </c>
    </row>
    <row r="36" s="3" customFormat="true" ht="14.1" hidden="false" customHeight="false" outlineLevel="0" collapsed="false">
      <c r="C36" s="3" t="n">
        <f aca="false">100/(C35+0.00000000001)</f>
        <v>13.3359578761202</v>
      </c>
      <c r="D36" s="3" t="n">
        <f aca="false">100/(D35+0.00000000001)</f>
        <v>18.4939153734725</v>
      </c>
      <c r="E36" s="3" t="n">
        <f aca="false">100/(E35+0.00000000001)</f>
        <v>17.9590919308136</v>
      </c>
      <c r="F36" s="3" t="n">
        <f aca="false">100/(F35+0.00000000001)</f>
        <v>17.9087728563281</v>
      </c>
      <c r="G36" s="3" t="n">
        <f aca="false">100/(G35+0.00000000001)</f>
        <v>17.3647388059866</v>
      </c>
      <c r="H36" s="3" t="n">
        <f aca="false">100/(H35+0.00000000001)</f>
        <v>17.6488769833812</v>
      </c>
      <c r="I36" s="3" t="n">
        <f aca="false">100/(I35+0.00000000001)</f>
        <v>18.7061574435125</v>
      </c>
      <c r="J36" s="3" t="n">
        <f aca="false">100/(J35+0.00000000001)</f>
        <v>17.4528914880137</v>
      </c>
      <c r="K36" s="3" t="n">
        <f aca="false">100/(K35+0.00000000001)</f>
        <v>19.2167577413869</v>
      </c>
      <c r="L36" s="3" t="n">
        <f aca="false">100/(L35+0.00000000001)</f>
        <v>18.420047592507</v>
      </c>
      <c r="M36" s="3" t="n">
        <f aca="false">100/(M35+0.00000000001)</f>
        <v>18.3994998437298</v>
      </c>
      <c r="N36" s="3" t="n">
        <f aca="false">100/(N35+0.00000000001)</f>
        <v>17.8690344062338</v>
      </c>
      <c r="P36" s="1"/>
      <c r="Q36" s="4"/>
    </row>
    <row r="37" s="1" customFormat="true" ht="18.9" hidden="false" customHeight="false" outlineLevel="0" collapsed="false">
      <c r="A37" s="1" t="s">
        <v>37</v>
      </c>
      <c r="C37" s="1" t="n">
        <f aca="false">SUM(C3:C12)</f>
        <v>1176.45</v>
      </c>
      <c r="D37" s="1" t="n">
        <f aca="false">SUM(D3:D12)</f>
        <v>481.17</v>
      </c>
      <c r="E37" s="1" t="n">
        <f aca="false">SUM(E3:E12)</f>
        <v>376.31</v>
      </c>
      <c r="F37" s="1" t="n">
        <f aca="false">SUM(F3:F12)</f>
        <v>332.35</v>
      </c>
      <c r="G37" s="1" t="n">
        <f aca="false">SUM(G3:G12)</f>
        <v>416.12</v>
      </c>
      <c r="H37" s="1" t="n">
        <f aca="false">SUM(H3:H12)</f>
        <v>684.79</v>
      </c>
      <c r="I37" s="1" t="n">
        <f aca="false">SUM(I3:I12)</f>
        <v>347.96</v>
      </c>
      <c r="J37" s="1" t="n">
        <f aca="false">SUM(J3:J12)</f>
        <v>313.46</v>
      </c>
      <c r="K37" s="1" t="n">
        <f aca="false">SUM(K3:K12)</f>
        <v>300.49</v>
      </c>
      <c r="L37" s="1" t="n">
        <f aca="false">SUM(L3:L12)</f>
        <v>310.9085</v>
      </c>
      <c r="M37" s="1" t="n">
        <f aca="false">SUM(M3:M12)</f>
        <v>-477.6</v>
      </c>
      <c r="N37" s="1" t="n">
        <f aca="false">SUM(N3:N12)</f>
        <v>162.06</v>
      </c>
      <c r="P37" s="5" t="n">
        <f aca="false">SUM(C37:N37)</f>
        <v>4424.4685</v>
      </c>
      <c r="Q37" s="12"/>
      <c r="R37" s="13" t="n">
        <f aca="false">P37/P33</f>
        <v>0.129593992560265</v>
      </c>
    </row>
    <row r="39" customFormat="false" ht="16.5" hidden="false" customHeight="false" outlineLevel="0" collapsed="false">
      <c r="A39" s="0" t="s">
        <v>38</v>
      </c>
      <c r="P39" s="5" t="n">
        <f aca="false">P6+P7+P8+P9+P10+P11+P12</f>
        <v>2421.7685</v>
      </c>
      <c r="R39" s="7" t="n">
        <f aca="false">P39/P33</f>
        <v>0.0709343165109399</v>
      </c>
    </row>
    <row r="40" customFormat="false" ht="16.5" hidden="false" customHeight="false" outlineLevel="0" collapsed="false">
      <c r="Q40" s="2" t="n">
        <f aca="false">P37/12</f>
        <v>368.705708333333</v>
      </c>
    </row>
    <row r="41" customFormat="false" ht="16.5" hidden="false" customHeight="false" outlineLevel="0" collapsed="false">
      <c r="Q41" s="2" t="n">
        <f aca="false">760*0.58+0.42*28000/12*0.25+20</f>
        <v>705.8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4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3" activeCellId="0" sqref="C13"/>
    </sheetView>
  </sheetViews>
  <sheetFormatPr defaultRowHeight="16.5"/>
  <cols>
    <col collapsed="false" hidden="false" max="1" min="1" style="0" width="21.0612244897959"/>
    <col collapsed="false" hidden="false" max="15" min="2" style="0" width="11.5663265306122"/>
    <col collapsed="false" hidden="false" max="16" min="16" style="5" width="11.5663265306122"/>
    <col collapsed="false" hidden="false" max="17" min="17" style="2" width="9.75510204081633"/>
    <col collapsed="false" hidden="false" max="18" min="18" style="0" width="13.3826530612245"/>
    <col collapsed="false" hidden="false" max="1025" min="19" style="0" width="11.5663265306122"/>
  </cols>
  <sheetData>
    <row r="1" customFormat="false" ht="16.5" hidden="false" customHeight="false" outlineLevel="0" collapsed="false">
      <c r="A1" s="0" t="n">
        <v>2014</v>
      </c>
      <c r="C1" s="6" t="s">
        <v>4</v>
      </c>
      <c r="D1" s="6" t="s">
        <v>5</v>
      </c>
      <c r="E1" s="0" t="s">
        <v>6</v>
      </c>
      <c r="F1" s="0" t="s">
        <v>7</v>
      </c>
      <c r="G1" s="0" t="s">
        <v>8</v>
      </c>
      <c r="H1" s="0" t="s">
        <v>9</v>
      </c>
      <c r="I1" s="0" t="s">
        <v>10</v>
      </c>
      <c r="J1" s="0" t="s">
        <v>11</v>
      </c>
      <c r="K1" s="0" t="s">
        <v>12</v>
      </c>
      <c r="L1" s="0" t="s">
        <v>13</v>
      </c>
      <c r="M1" s="0" t="s">
        <v>14</v>
      </c>
      <c r="N1" s="0" t="s">
        <v>15</v>
      </c>
      <c r="P1" s="5" t="s">
        <v>16</v>
      </c>
      <c r="Q1" s="2" t="s">
        <v>17</v>
      </c>
    </row>
    <row r="3" customFormat="false" ht="16.5" hidden="false" customHeight="false" outlineLevel="0" collapsed="false">
      <c r="A3" s="0" t="s">
        <v>18</v>
      </c>
      <c r="C3" s="0" t="n">
        <v>36.75</v>
      </c>
      <c r="D3" s="7" t="n">
        <f aca="false">C3</f>
        <v>36.75</v>
      </c>
      <c r="E3" s="7" t="n">
        <f aca="false">D3</f>
        <v>36.75</v>
      </c>
      <c r="F3" s="7" t="n">
        <f aca="false">E3</f>
        <v>36.75</v>
      </c>
      <c r="G3" s="7" t="n">
        <f aca="false">F3</f>
        <v>36.75</v>
      </c>
      <c r="H3" s="7" t="n">
        <f aca="false">G3</f>
        <v>36.75</v>
      </c>
      <c r="I3" s="7" t="n">
        <f aca="false">H3</f>
        <v>36.75</v>
      </c>
      <c r="J3" s="7" t="n">
        <f aca="false">I3</f>
        <v>36.75</v>
      </c>
      <c r="K3" s="7" t="n">
        <f aca="false">J3</f>
        <v>36.75</v>
      </c>
      <c r="L3" s="7" t="n">
        <f aca="false">K3</f>
        <v>36.75</v>
      </c>
      <c r="M3" s="7" t="n">
        <f aca="false">L3</f>
        <v>36.75</v>
      </c>
      <c r="N3" s="7" t="n">
        <f aca="false">M3</f>
        <v>36.75</v>
      </c>
      <c r="P3" s="5" t="n">
        <f aca="false">SUM(C3:N3)</f>
        <v>441</v>
      </c>
      <c r="Q3" s="2" t="n">
        <f aca="false">100*P3/$P$37</f>
        <v>8.58902396746688</v>
      </c>
      <c r="R3" s="8" t="n">
        <f aca="false">$P$37*Q3/100</f>
        <v>441</v>
      </c>
      <c r="S3" s="0" t="n">
        <f aca="false">R3/35000</f>
        <v>0.0126</v>
      </c>
    </row>
    <row r="4" customFormat="false" ht="16.5" hidden="false" customHeight="false" outlineLevel="0" collapsed="false">
      <c r="A4" s="0" t="s">
        <v>19</v>
      </c>
      <c r="C4" s="0" t="n">
        <v>114</v>
      </c>
      <c r="D4" s="7" t="n">
        <f aca="false">C4</f>
        <v>114</v>
      </c>
      <c r="E4" s="7" t="n">
        <f aca="false">D4</f>
        <v>114</v>
      </c>
      <c r="F4" s="7" t="n">
        <f aca="false">E4</f>
        <v>114</v>
      </c>
      <c r="G4" s="7" t="n">
        <f aca="false">F4</f>
        <v>114</v>
      </c>
      <c r="H4" s="7" t="n">
        <f aca="false">G4</f>
        <v>114</v>
      </c>
      <c r="I4" s="7" t="n">
        <f aca="false">H4</f>
        <v>114</v>
      </c>
      <c r="J4" s="7" t="n">
        <f aca="false">I4</f>
        <v>114</v>
      </c>
      <c r="K4" s="7" t="n">
        <f aca="false">J4</f>
        <v>114</v>
      </c>
      <c r="L4" s="7" t="n">
        <f aca="false">K4</f>
        <v>114</v>
      </c>
      <c r="M4" s="7" t="n">
        <f aca="false">L4</f>
        <v>114</v>
      </c>
      <c r="N4" s="7" t="n">
        <f aca="false">M4</f>
        <v>114</v>
      </c>
      <c r="P4" s="5" t="n">
        <f aca="false">SUM(C4:N4)</f>
        <v>1368</v>
      </c>
      <c r="Q4" s="2" t="n">
        <f aca="false">100*P4/$P$37</f>
        <v>26.6435029194891</v>
      </c>
      <c r="R4" s="8" t="n">
        <f aca="false">$P$37*Q4/100</f>
        <v>1368</v>
      </c>
      <c r="S4" s="0" t="n">
        <f aca="false">R4/35000</f>
        <v>0.0390857142857143</v>
      </c>
    </row>
    <row r="5" customFormat="false" ht="16.5" hidden="false" customHeight="false" outlineLevel="0" collapsed="false">
      <c r="A5" s="0" t="s">
        <v>20</v>
      </c>
      <c r="C5" s="0" t="n">
        <v>110</v>
      </c>
      <c r="P5" s="5" t="n">
        <f aca="false">SUM(C5:N5)</f>
        <v>110</v>
      </c>
      <c r="Q5" s="2" t="n">
        <f aca="false">100*P5/$P$37</f>
        <v>2.14238693066067</v>
      </c>
      <c r="R5" s="8" t="n">
        <f aca="false">$P$37*Q5/100</f>
        <v>110</v>
      </c>
      <c r="S5" s="0" t="n">
        <f aca="false">R5/35000</f>
        <v>0.00314285714285714</v>
      </c>
    </row>
    <row r="6" customFormat="false" ht="16.5" hidden="false" customHeight="false" outlineLevel="0" collapsed="false">
      <c r="A6" s="0" t="s">
        <v>21</v>
      </c>
      <c r="C6" s="0" t="n">
        <v>0</v>
      </c>
      <c r="D6" s="7" t="n">
        <v>0</v>
      </c>
      <c r="E6" s="7" t="n">
        <f aca="false">D6</f>
        <v>0</v>
      </c>
      <c r="F6" s="7" t="n">
        <f aca="false">E6</f>
        <v>0</v>
      </c>
      <c r="G6" s="7" t="n">
        <f aca="false">F6</f>
        <v>0</v>
      </c>
      <c r="H6" s="7" t="n">
        <f aca="false">G6</f>
        <v>0</v>
      </c>
      <c r="I6" s="7" t="n">
        <f aca="false">H6</f>
        <v>0</v>
      </c>
      <c r="J6" s="7" t="n">
        <f aca="false">I6</f>
        <v>0</v>
      </c>
      <c r="K6" s="7" t="n">
        <f aca="false">J6</f>
        <v>0</v>
      </c>
      <c r="L6" s="7" t="n">
        <f aca="false">K6</f>
        <v>0</v>
      </c>
      <c r="M6" s="7" t="n">
        <f aca="false">L6</f>
        <v>0</v>
      </c>
      <c r="N6" s="7" t="n">
        <f aca="false">M6</f>
        <v>0</v>
      </c>
      <c r="P6" s="5" t="n">
        <f aca="false">SUM(C6:N6)</f>
        <v>0</v>
      </c>
      <c r="Q6" s="2" t="n">
        <f aca="false">100*P6/$P$37</f>
        <v>0</v>
      </c>
      <c r="R6" s="8" t="n">
        <f aca="false">$P$37*Q6/100</f>
        <v>0</v>
      </c>
      <c r="S6" s="0" t="n">
        <f aca="false">R6/35000</f>
        <v>0</v>
      </c>
    </row>
    <row r="7" customFormat="false" ht="16.5" hidden="false" customHeight="false" outlineLevel="0" collapsed="false">
      <c r="A7" s="0" t="s">
        <v>22</v>
      </c>
      <c r="C7" s="0" t="n">
        <v>10.5</v>
      </c>
      <c r="D7" s="0" t="n">
        <v>10.5</v>
      </c>
      <c r="E7" s="0" t="n">
        <v>10.5</v>
      </c>
      <c r="F7" s="0" t="n">
        <v>0</v>
      </c>
      <c r="G7" s="0" t="n">
        <v>10.5</v>
      </c>
      <c r="K7" s="0" t="n">
        <v>10.5</v>
      </c>
      <c r="M7" s="0" t="n">
        <v>0</v>
      </c>
      <c r="N7" s="0" t="n">
        <v>10.5</v>
      </c>
      <c r="P7" s="5" t="n">
        <f aca="false">SUM(C7:N7)</f>
        <v>63</v>
      </c>
      <c r="Q7" s="2" t="n">
        <f aca="false">100*P7/$P$37</f>
        <v>1.22700342392384</v>
      </c>
      <c r="R7" s="8" t="n">
        <f aca="false">$P$37*Q7/100</f>
        <v>63</v>
      </c>
      <c r="S7" s="0" t="n">
        <f aca="false">R7/35000</f>
        <v>0.0018</v>
      </c>
    </row>
    <row r="8" customFormat="false" ht="16.5" hidden="false" customHeight="false" outlineLevel="0" collapsed="false">
      <c r="A8" s="0" t="s">
        <v>23</v>
      </c>
      <c r="D8" s="0" t="n">
        <v>0</v>
      </c>
      <c r="I8" s="0" t="n">
        <v>6.99</v>
      </c>
      <c r="J8" s="0" t="n">
        <v>4.69</v>
      </c>
      <c r="P8" s="5" t="n">
        <f aca="false">SUM(C8:N8)</f>
        <v>11.68</v>
      </c>
      <c r="Q8" s="2" t="n">
        <f aca="false">100*P8/$P$37</f>
        <v>0.227482539546515</v>
      </c>
      <c r="R8" s="8" t="n">
        <f aca="false">$P$37*Q8/100</f>
        <v>11.68</v>
      </c>
      <c r="S8" s="0" t="n">
        <f aca="false">R8/35000</f>
        <v>0.000333714285714286</v>
      </c>
    </row>
    <row r="9" customFormat="false" ht="16.5" hidden="false" customHeight="false" outlineLevel="0" collapsed="false">
      <c r="A9" s="0" t="s">
        <v>24</v>
      </c>
      <c r="D9" s="0" t="n">
        <f aca="false">2*25.4</f>
        <v>50.8</v>
      </c>
      <c r="I9" s="0" t="n">
        <f aca="false">471+85</f>
        <v>556</v>
      </c>
      <c r="K9" s="0" t="n">
        <v>139.12</v>
      </c>
      <c r="P9" s="5" t="n">
        <f aca="false">SUM(C9:N9)</f>
        <v>745.92</v>
      </c>
      <c r="Q9" s="2" t="n">
        <f aca="false">100*(P9+P10)/$P$37</f>
        <v>14.5277205392583</v>
      </c>
      <c r="R9" s="8" t="n">
        <f aca="false">$P$37*Q9/100</f>
        <v>745.92</v>
      </c>
      <c r="S9" s="0" t="n">
        <f aca="false">R9/35000</f>
        <v>0.021312</v>
      </c>
    </row>
    <row r="10" customFormat="false" ht="16.5" hidden="false" customHeight="false" outlineLevel="0" collapsed="false">
      <c r="A10" s="0" t="s">
        <v>25</v>
      </c>
      <c r="P10" s="5" t="n">
        <f aca="false">SUM(C10:N10)</f>
        <v>0</v>
      </c>
    </row>
    <row r="11" customFormat="false" ht="16.5" hidden="false" customHeight="false" outlineLevel="0" collapsed="false">
      <c r="N11" s="0" t="s">
        <v>26</v>
      </c>
      <c r="P11" s="5" t="n">
        <f aca="false">SUM(C11:N11)</f>
        <v>0</v>
      </c>
    </row>
    <row r="12" s="8" customFormat="true" ht="16.5" hidden="false" customHeight="false" outlineLevel="0" collapsed="false">
      <c r="A12" s="8" t="s">
        <v>27</v>
      </c>
      <c r="C12" s="9" t="n">
        <f aca="false">C13+C16+C19+C22+C25+C28</f>
        <v>171.26</v>
      </c>
      <c r="D12" s="9" t="n">
        <f aca="false">D13+D16+D19+D22+D25+D28</f>
        <v>243.53</v>
      </c>
      <c r="E12" s="9" t="n">
        <f aca="false">E13+E16+E19+E22+E25+E28</f>
        <v>194.18</v>
      </c>
      <c r="F12" s="9" t="n">
        <f aca="false">F13+F16+F19+F22+F25+F28</f>
        <v>216.66</v>
      </c>
      <c r="G12" s="9" t="n">
        <f aca="false">G13+G16+G19+G22+G25+G28</f>
        <v>254.24</v>
      </c>
      <c r="H12" s="9" t="n">
        <f aca="false">H13+H16+H19+H22+H25+H28</f>
        <v>155.7</v>
      </c>
      <c r="I12" s="9" t="n">
        <f aca="false">I13+I16+I19+I22+I25+I28</f>
        <v>167.87</v>
      </c>
      <c r="J12" s="9" t="n">
        <f aca="false">J13+J16+J19+J22+J25+J28</f>
        <v>166.32</v>
      </c>
      <c r="K12" s="9" t="n">
        <f aca="false">K13+K16+K19+K22+K25+K28</f>
        <v>220.07</v>
      </c>
      <c r="L12" s="9" t="n">
        <f aca="false">L13+L16+L19+L22+L25+L28</f>
        <v>221.39</v>
      </c>
      <c r="M12" s="9" t="n">
        <f aca="false">M13+M16+M19+M22+M25+M28</f>
        <v>158.42</v>
      </c>
      <c r="N12" s="9" t="n">
        <f aca="false">N13+N16+N19+N22+N25+N28</f>
        <v>225.22</v>
      </c>
      <c r="P12" s="10" t="n">
        <f aca="false">SUM(C12:N12)</f>
        <v>2394.86</v>
      </c>
      <c r="Q12" s="2" t="n">
        <f aca="false">100*P12/$P$37</f>
        <v>46.6428796796547</v>
      </c>
      <c r="R12" s="8" t="n">
        <f aca="false">$P$37*Q12/100</f>
        <v>2394.86</v>
      </c>
      <c r="S12" s="0" t="n">
        <f aca="false">R12/35000</f>
        <v>0.0684245714285714</v>
      </c>
    </row>
    <row r="13" customFormat="false" ht="16.5" hidden="false" customHeight="false" outlineLevel="0" collapsed="false">
      <c r="A13" s="0" t="n">
        <v>1</v>
      </c>
      <c r="B13" s="1" t="s">
        <v>28</v>
      </c>
      <c r="C13" s="0" t="n">
        <v>61.41</v>
      </c>
      <c r="D13" s="0" t="n">
        <v>28.77</v>
      </c>
      <c r="E13" s="0" t="n">
        <v>51.34</v>
      </c>
      <c r="F13" s="0" t="n">
        <v>73.76</v>
      </c>
      <c r="G13" s="0" t="n">
        <v>75.3</v>
      </c>
      <c r="H13" s="0" t="n">
        <v>66.69</v>
      </c>
      <c r="I13" s="0" t="n">
        <v>55.93</v>
      </c>
      <c r="J13" s="0" t="n">
        <v>61.57</v>
      </c>
      <c r="K13" s="0" t="n">
        <v>61.43</v>
      </c>
      <c r="L13" s="0" t="n">
        <v>62.12</v>
      </c>
      <c r="M13" s="0" t="n">
        <v>29.14</v>
      </c>
      <c r="N13" s="2" t="n">
        <v>65.67</v>
      </c>
    </row>
    <row r="14" customFormat="false" ht="16.5" hidden="false" customHeight="false" outlineLevel="0" collapsed="false">
      <c r="B14" s="1" t="s">
        <v>29</v>
      </c>
      <c r="C14" s="0" t="n">
        <v>273031</v>
      </c>
      <c r="D14" s="0" t="n">
        <v>274843</v>
      </c>
      <c r="E14" s="0" t="n">
        <v>278737</v>
      </c>
      <c r="F14" s="0" t="n">
        <v>281671</v>
      </c>
      <c r="G14" s="0" t="n">
        <v>284628</v>
      </c>
      <c r="H14" s="0" t="n">
        <v>288116</v>
      </c>
      <c r="I14" s="0" t="n">
        <v>291165</v>
      </c>
      <c r="J14" s="0" t="n">
        <v>293718</v>
      </c>
      <c r="K14" s="0" t="n">
        <v>296150</v>
      </c>
      <c r="L14" s="0" t="n">
        <v>299254</v>
      </c>
      <c r="M14" s="0" t="n">
        <v>302033</v>
      </c>
      <c r="N14" s="7" t="n">
        <v>304741</v>
      </c>
    </row>
    <row r="15" customFormat="false" ht="16.5" hidden="false" customHeight="false" outlineLevel="0" collapsed="false">
      <c r="B15" s="1" t="s">
        <v>30</v>
      </c>
      <c r="C15" s="0" t="n">
        <v>45.02</v>
      </c>
      <c r="D15" s="0" t="n">
        <v>23.05</v>
      </c>
      <c r="E15" s="0" t="n">
        <v>51.34</v>
      </c>
      <c r="F15" s="0" t="n">
        <v>53.49</v>
      </c>
      <c r="G15" s="0" t="n">
        <v>53.96</v>
      </c>
      <c r="H15" s="0" t="n">
        <v>51.74</v>
      </c>
      <c r="I15" s="0" t="n">
        <v>49.54</v>
      </c>
      <c r="J15" s="0" t="n">
        <v>54.06</v>
      </c>
      <c r="K15" s="0" t="n">
        <v>49.58</v>
      </c>
      <c r="L15" s="0" t="n">
        <v>50.96</v>
      </c>
      <c r="M15" s="0" t="n">
        <v>22.96</v>
      </c>
      <c r="N15" s="7" t="n">
        <v>47.28</v>
      </c>
    </row>
    <row r="16" customFormat="false" ht="16.5" hidden="false" customHeight="false" outlineLevel="0" collapsed="false">
      <c r="A16" s="0" t="n">
        <v>2</v>
      </c>
      <c r="C16" s="0" t="n">
        <v>41.7</v>
      </c>
      <c r="D16" s="0" t="n">
        <v>74.17</v>
      </c>
      <c r="E16" s="0" t="n">
        <v>74.09</v>
      </c>
      <c r="F16" s="0" t="n">
        <v>36.45</v>
      </c>
      <c r="G16" s="0" t="n">
        <v>55.17</v>
      </c>
      <c r="H16" s="0" t="n">
        <v>51.23</v>
      </c>
      <c r="I16" s="0" t="n">
        <v>50.53</v>
      </c>
      <c r="J16" s="0" t="n">
        <v>57.19</v>
      </c>
      <c r="K16" s="0" t="n">
        <v>45.79</v>
      </c>
      <c r="L16" s="0" t="n">
        <v>49.44</v>
      </c>
      <c r="M16" s="3" t="n">
        <v>33.48</v>
      </c>
      <c r="N16" s="0" t="n">
        <v>38.21</v>
      </c>
    </row>
    <row r="17" customFormat="false" ht="16.5" hidden="false" customHeight="false" outlineLevel="0" collapsed="false">
      <c r="C17" s="0" t="n">
        <v>273606</v>
      </c>
      <c r="D17" s="0" t="n">
        <v>275836</v>
      </c>
      <c r="E17" s="0" t="n">
        <v>279738</v>
      </c>
      <c r="F17" s="0" t="n">
        <v>282186</v>
      </c>
      <c r="G17" s="0" t="n">
        <v>285362</v>
      </c>
      <c r="H17" s="0" t="n">
        <v>288853</v>
      </c>
      <c r="I17" s="0" t="n">
        <v>291907</v>
      </c>
      <c r="J17" s="0" t="n">
        <v>294558</v>
      </c>
      <c r="K17" s="0" t="n">
        <v>296816</v>
      </c>
      <c r="L17" s="0" t="n">
        <v>300008</v>
      </c>
      <c r="M17" s="3" t="n">
        <v>302506</v>
      </c>
      <c r="N17" s="0" t="n">
        <v>305175</v>
      </c>
    </row>
    <row r="18" customFormat="false" ht="16.5" hidden="false" customHeight="false" outlineLevel="0" collapsed="false">
      <c r="C18" s="0" t="n">
        <v>30.24</v>
      </c>
      <c r="D18" s="0" t="n">
        <v>53.4</v>
      </c>
      <c r="E18" s="0" t="n">
        <v>55.33</v>
      </c>
      <c r="F18" s="0" t="n">
        <v>27.43</v>
      </c>
      <c r="G18" s="0" t="n">
        <v>42.47</v>
      </c>
      <c r="H18" s="0" t="n">
        <v>40.37</v>
      </c>
      <c r="I18" s="0" t="n">
        <v>43.98</v>
      </c>
      <c r="J18" s="0" t="n">
        <v>47.3</v>
      </c>
      <c r="K18" s="0" t="n">
        <v>36.96</v>
      </c>
      <c r="L18" s="0" t="n">
        <v>40.89</v>
      </c>
      <c r="M18" s="7" t="n">
        <v>26.59</v>
      </c>
      <c r="N18" s="0" t="n">
        <v>30.59</v>
      </c>
    </row>
    <row r="19" customFormat="false" ht="16.5" hidden="false" customHeight="false" outlineLevel="0" collapsed="false">
      <c r="A19" s="0" t="n">
        <v>3</v>
      </c>
      <c r="C19" s="0" t="n">
        <v>68.15</v>
      </c>
      <c r="D19" s="0" t="n">
        <v>66.06</v>
      </c>
      <c r="E19" s="0" t="n">
        <v>68.75</v>
      </c>
      <c r="F19" s="0" t="n">
        <v>62.74</v>
      </c>
      <c r="G19" s="0" t="n">
        <v>69</v>
      </c>
      <c r="H19" s="0" t="n">
        <v>37.78</v>
      </c>
      <c r="I19" s="0" t="n">
        <v>61.41</v>
      </c>
      <c r="J19" s="0" t="n">
        <v>47.56</v>
      </c>
      <c r="K19" s="0" t="n">
        <v>38.95</v>
      </c>
      <c r="L19" s="0" t="n">
        <v>46.02</v>
      </c>
      <c r="M19" s="0" t="n">
        <v>27.46</v>
      </c>
      <c r="N19" s="0" t="n">
        <v>51.24</v>
      </c>
    </row>
    <row r="20" customFormat="false" ht="16.5" hidden="false" customHeight="false" outlineLevel="0" collapsed="false">
      <c r="C20" s="0" t="n">
        <v>274435</v>
      </c>
      <c r="D20" s="0" t="n">
        <v>276767</v>
      </c>
      <c r="E20" s="0" t="n">
        <v>280713</v>
      </c>
      <c r="F20" s="0" t="n">
        <v>283059</v>
      </c>
      <c r="G20" s="0" t="n">
        <v>286366</v>
      </c>
      <c r="H20" s="0" t="n">
        <v>290270</v>
      </c>
      <c r="I20" s="0" t="n">
        <v>292795</v>
      </c>
      <c r="J20" s="0" t="n">
        <v>295241</v>
      </c>
      <c r="K20" s="0" t="n">
        <v>297371</v>
      </c>
      <c r="L20" s="0" t="n">
        <v>300707</v>
      </c>
      <c r="M20" s="0" t="n">
        <v>302919</v>
      </c>
      <c r="N20" s="0" t="n">
        <v>305531</v>
      </c>
    </row>
    <row r="21" customFormat="false" ht="16.5" hidden="false" customHeight="false" outlineLevel="0" collapsed="false">
      <c r="C21" s="0" t="n">
        <v>52.46</v>
      </c>
      <c r="D21" s="0" t="n">
        <v>48.97</v>
      </c>
      <c r="E21" s="0" t="n">
        <v>50.59</v>
      </c>
      <c r="F21" s="0" t="n">
        <v>47.57</v>
      </c>
      <c r="G21" s="0" t="n">
        <v>52.31</v>
      </c>
      <c r="H21" s="0" t="n">
        <v>32.32</v>
      </c>
      <c r="I21" s="0" t="n">
        <v>52.09</v>
      </c>
      <c r="J21" s="0" t="n">
        <v>38.7</v>
      </c>
      <c r="K21" s="0" t="n">
        <v>31.44</v>
      </c>
      <c r="L21" s="0" t="n">
        <v>37.75</v>
      </c>
      <c r="M21" s="0" t="n">
        <v>21.64</v>
      </c>
      <c r="N21" s="0" t="n">
        <v>41.69</v>
      </c>
    </row>
    <row r="22" customFormat="false" ht="16.5" hidden="false" customHeight="false" outlineLevel="0" collapsed="false">
      <c r="A22" s="0" t="n">
        <v>4</v>
      </c>
      <c r="C22" s="0" t="n">
        <v>0</v>
      </c>
      <c r="D22" s="0" t="n">
        <v>74.53</v>
      </c>
      <c r="E22" s="0" t="n">
        <v>0</v>
      </c>
      <c r="F22" s="0" t="n">
        <v>43.71</v>
      </c>
      <c r="G22" s="0" t="n">
        <v>54.77</v>
      </c>
      <c r="K22" s="0" t="n">
        <v>73.9</v>
      </c>
      <c r="L22" s="0" t="n">
        <v>63.81</v>
      </c>
      <c r="M22" s="0" t="n">
        <v>68.34</v>
      </c>
      <c r="N22" s="0" t="n">
        <v>70.1</v>
      </c>
    </row>
    <row r="23" customFormat="false" ht="16.5" hidden="false" customHeight="false" outlineLevel="0" collapsed="false">
      <c r="C23" s="0" t="n">
        <v>0</v>
      </c>
      <c r="D23" s="0" t="n">
        <v>277790</v>
      </c>
      <c r="E23" s="0" t="n">
        <v>0</v>
      </c>
      <c r="F23" s="0" t="n">
        <v>283670</v>
      </c>
      <c r="G23" s="0" t="n">
        <v>287112</v>
      </c>
      <c r="K23" s="0" t="n">
        <v>298353</v>
      </c>
      <c r="L23" s="0" t="n">
        <v>301616</v>
      </c>
      <c r="M23" s="0" t="n">
        <v>303858</v>
      </c>
      <c r="N23" s="0" t="n">
        <v>306861</v>
      </c>
    </row>
    <row r="24" customFormat="false" ht="16.5" hidden="false" customHeight="false" outlineLevel="0" collapsed="false">
      <c r="C24" s="0" t="n">
        <v>0</v>
      </c>
      <c r="D24" s="0" t="n">
        <v>53.25</v>
      </c>
      <c r="E24" s="0" t="n">
        <v>0</v>
      </c>
      <c r="F24" s="0" t="n">
        <v>33.14</v>
      </c>
      <c r="G24" s="0" t="n">
        <v>42.82</v>
      </c>
      <c r="K24" s="0" t="n">
        <v>55.51</v>
      </c>
      <c r="L24" s="0" t="n">
        <v>50.68</v>
      </c>
      <c r="M24" s="0" t="n">
        <v>54.28</v>
      </c>
      <c r="N24" s="0" t="n">
        <v>52.08</v>
      </c>
    </row>
    <row r="25" customFormat="false" ht="16.5" hidden="false" customHeight="false" outlineLevel="0" collapsed="false">
      <c r="A25" s="0" t="n">
        <v>5</v>
      </c>
    </row>
    <row r="28" customFormat="false" ht="16.5" hidden="false" customHeight="false" outlineLevel="0" collapsed="false">
      <c r="A28" s="0" t="n">
        <v>6</v>
      </c>
    </row>
    <row r="31" customFormat="false" ht="16.5" hidden="false" customHeight="false" outlineLevel="0" collapsed="false">
      <c r="A31" s="0" t="s">
        <v>31</v>
      </c>
      <c r="B31" s="0" t="n">
        <v>272250</v>
      </c>
      <c r="C31" s="7" t="n">
        <f aca="false">MAX(C17,C17,C20,C23,C26,C29,B31)</f>
        <v>274435</v>
      </c>
      <c r="D31" s="7" t="n">
        <f aca="false">MAX(D14,D17,D20,D23,D26,D29,C31)</f>
        <v>277790</v>
      </c>
      <c r="E31" s="7" t="n">
        <f aca="false">MAX(E14,E17,E20,E23,E26,E29,D31)</f>
        <v>280713</v>
      </c>
      <c r="F31" s="7" t="n">
        <f aca="false">MAX(F14,F17,F20,F23,F26,F29,E31)</f>
        <v>283670</v>
      </c>
      <c r="G31" s="7" t="n">
        <f aca="false">MAX(G14,G17,G20,G23,G26,G29,F31)</f>
        <v>287112</v>
      </c>
      <c r="H31" s="7" t="n">
        <f aca="false">MAX(H14,H17,H20,H23,H26,H29,G31)</f>
        <v>290270</v>
      </c>
      <c r="I31" s="7" t="n">
        <f aca="false">MAX(I14,I17,I20,I23,I26,I29,H31)</f>
        <v>292795</v>
      </c>
      <c r="J31" s="7" t="n">
        <f aca="false">MAX(J14,J17,J20,J23,J26,J29,I31)</f>
        <v>295241</v>
      </c>
      <c r="K31" s="7" t="n">
        <f aca="false">MAX(K14,K17,K20,K23,K26,K29,J31)</f>
        <v>298353</v>
      </c>
      <c r="L31" s="7" t="n">
        <f aca="false">MAX(L14,L17,L20,L23,L26,L29,K31)</f>
        <v>301616</v>
      </c>
      <c r="M31" s="7" t="n">
        <f aca="false">MAX(M14,M17,M20,M23,M26,M29,L31)</f>
        <v>303858</v>
      </c>
      <c r="N31" s="7" t="n">
        <f aca="false">MAX(N14,N17,N20,N23,N26,N29,M31)</f>
        <v>306861</v>
      </c>
    </row>
    <row r="32" customFormat="false" ht="16.5" hidden="false" customHeight="false" outlineLevel="0" collapsed="false">
      <c r="A32" s="0" t="s">
        <v>32</v>
      </c>
      <c r="C32" s="7" t="n">
        <f aca="false">B31</f>
        <v>272250</v>
      </c>
      <c r="D32" s="7" t="n">
        <f aca="false">C31</f>
        <v>274435</v>
      </c>
      <c r="E32" s="7" t="n">
        <f aca="false">D31</f>
        <v>277790</v>
      </c>
      <c r="F32" s="7" t="n">
        <f aca="false">E31</f>
        <v>280713</v>
      </c>
      <c r="G32" s="7" t="n">
        <f aca="false">F31</f>
        <v>283670</v>
      </c>
      <c r="H32" s="7" t="n">
        <f aca="false">G31</f>
        <v>287112</v>
      </c>
      <c r="I32" s="7" t="n">
        <f aca="false">H31</f>
        <v>290270</v>
      </c>
      <c r="J32" s="7" t="n">
        <f aca="false">I31</f>
        <v>292795</v>
      </c>
      <c r="K32" s="7" t="n">
        <f aca="false">J31</f>
        <v>295241</v>
      </c>
      <c r="L32" s="7" t="n">
        <f aca="false">K31</f>
        <v>298353</v>
      </c>
      <c r="M32" s="7" t="n">
        <f aca="false">L31</f>
        <v>301616</v>
      </c>
      <c r="N32" s="7" t="n">
        <f aca="false">M31</f>
        <v>303858</v>
      </c>
    </row>
    <row r="33" s="1" customFormat="true" ht="16.5" hidden="false" customHeight="false" outlineLevel="0" collapsed="false">
      <c r="A33" s="1" t="s">
        <v>33</v>
      </c>
      <c r="C33" s="1" t="n">
        <f aca="false">C31-C32</f>
        <v>2185</v>
      </c>
      <c r="D33" s="1" t="n">
        <f aca="false">D31-D32</f>
        <v>3355</v>
      </c>
      <c r="E33" s="1" t="n">
        <f aca="false">E31-E32</f>
        <v>2923</v>
      </c>
      <c r="F33" s="1" t="n">
        <f aca="false">F31-F32</f>
        <v>2957</v>
      </c>
      <c r="G33" s="1" t="n">
        <f aca="false">G31-G32</f>
        <v>3442</v>
      </c>
      <c r="H33" s="1" t="n">
        <f aca="false">H31-H32</f>
        <v>3158</v>
      </c>
      <c r="I33" s="1" t="n">
        <f aca="false">I31-I32</f>
        <v>2525</v>
      </c>
      <c r="J33" s="1" t="n">
        <f aca="false">J31-J32</f>
        <v>2446</v>
      </c>
      <c r="K33" s="1" t="n">
        <f aca="false">K31-K32</f>
        <v>3112</v>
      </c>
      <c r="L33" s="1" t="n">
        <f aca="false">L31-L32</f>
        <v>3263</v>
      </c>
      <c r="M33" s="1" t="n">
        <f aca="false">M31-M32</f>
        <v>2242</v>
      </c>
      <c r="N33" s="1" t="n">
        <f aca="false">N31-N32</f>
        <v>3003</v>
      </c>
      <c r="P33" s="5" t="n">
        <f aca="false">SUM(C33:N33)+1</f>
        <v>34612</v>
      </c>
      <c r="Q33" s="12"/>
      <c r="R33" s="1" t="s">
        <v>34</v>
      </c>
      <c r="S33" s="1" t="n">
        <f aca="false">P12/P34</f>
        <v>1.26907566676735</v>
      </c>
    </row>
    <row r="34" s="1" customFormat="true" ht="16.5" hidden="false" customHeight="false" outlineLevel="0" collapsed="false">
      <c r="A34" s="1" t="s">
        <v>35</v>
      </c>
      <c r="C34" s="1" t="n">
        <f aca="false">SUM(C18,C18,C21,D15,C27,C30)</f>
        <v>135.99</v>
      </c>
      <c r="D34" s="1" t="n">
        <f aca="false">SUM(D15,D18,D21,D24,D27,D30)</f>
        <v>178.67</v>
      </c>
      <c r="E34" s="1" t="n">
        <f aca="false">SUM(E15,E18,E21,E24,E27,E30)</f>
        <v>157.26</v>
      </c>
      <c r="F34" s="1" t="n">
        <f aca="false">SUM(F15,F18,F21,F24,F27,F30)</f>
        <v>161.63</v>
      </c>
      <c r="G34" s="1" t="n">
        <f aca="false">SUM(G15,G18,G21,G24,G27,G30)</f>
        <v>191.56</v>
      </c>
      <c r="H34" s="1" t="n">
        <f aca="false">SUM(H15,H18,H21,H24,H27,H30)</f>
        <v>124.43</v>
      </c>
      <c r="I34" s="1" t="n">
        <f aca="false">SUM(I15,I18,I21,I24,I27,I30)</f>
        <v>145.61</v>
      </c>
      <c r="J34" s="1" t="n">
        <f aca="false">SUM(J15,J18,J21,J24,J27,J30)</f>
        <v>140.06</v>
      </c>
      <c r="K34" s="1" t="n">
        <f aca="false">SUM(K15,K18,K21,K24,K27,K30)</f>
        <v>173.49</v>
      </c>
      <c r="L34" s="1" t="n">
        <f aca="false">SUM(L15,L18,L21,L24,L27,L30)</f>
        <v>180.28</v>
      </c>
      <c r="M34" s="1" t="n">
        <f aca="false">SUM(M15,M18,M21,M24,M27,M30)</f>
        <v>125.47</v>
      </c>
      <c r="N34" s="1" t="n">
        <f aca="false">SUM(N15,N18,N21,N24,N27,N30)</f>
        <v>171.64</v>
      </c>
      <c r="P34" s="5" t="n">
        <f aca="false">SUM(C34:N34)+1</f>
        <v>1887.09</v>
      </c>
      <c r="Q34" s="12"/>
    </row>
    <row r="35" s="1" customFormat="true" ht="14.1" hidden="false" customHeight="false" outlineLevel="0" collapsed="false">
      <c r="A35" s="1" t="s">
        <v>36</v>
      </c>
      <c r="C35" s="1" t="n">
        <f aca="false">100*C34/(0.00000001+C33)</f>
        <v>6.22379862697381</v>
      </c>
      <c r="D35" s="1" t="n">
        <f aca="false">100*D34/(0.00000001+D33)</f>
        <v>5.32548435169799</v>
      </c>
      <c r="E35" s="1" t="n">
        <f aca="false">100*E34/(0.00000001+E33)</f>
        <v>5.3800889496908</v>
      </c>
      <c r="F35" s="1" t="n">
        <f aca="false">100*F34/(0.00000001+F33)</f>
        <v>5.46601285084388</v>
      </c>
      <c r="G35" s="1" t="n">
        <f aca="false">100*G34/(0.00000001+G33)</f>
        <v>5.56536897151201</v>
      </c>
      <c r="H35" s="1" t="n">
        <f aca="false">100*H34/(0.00000001+H33)</f>
        <v>3.94015199492103</v>
      </c>
      <c r="I35" s="1" t="n">
        <f aca="false">100*I34/(0.00000001+I33)</f>
        <v>5.76673267324449</v>
      </c>
      <c r="J35" s="1" t="n">
        <f aca="false">100*J34/(0.00000001+J33)</f>
        <v>5.72608340144838</v>
      </c>
      <c r="K35" s="1" t="n">
        <f aca="false">100*K34/(0.00000001+K33)</f>
        <v>5.57487146527772</v>
      </c>
      <c r="L35" s="1" t="n">
        <f aca="false">100*L34/(0.00000001+L33)</f>
        <v>5.52497701499992</v>
      </c>
      <c r="M35" s="1" t="n">
        <f aca="false">100*M34/(0.00000001+M33)</f>
        <v>5.59634255126853</v>
      </c>
      <c r="N35" s="1" t="n">
        <f aca="false">100*N34/(0.00000001+N33)</f>
        <v>5.71561771559868</v>
      </c>
      <c r="P35" s="1" t="n">
        <f aca="false">100*P34/P33</f>
        <v>5.45212643013984</v>
      </c>
      <c r="Q35" s="12" t="n">
        <f aca="false">100/P35</f>
        <v>18.3414675505673</v>
      </c>
    </row>
    <row r="36" s="3" customFormat="true" ht="14.1" hidden="false" customHeight="false" outlineLevel="0" collapsed="false">
      <c r="C36" s="3" t="n">
        <f aca="false">100/(C35+0.00000000001)</f>
        <v>16.0673578940105</v>
      </c>
      <c r="D36" s="3" t="n">
        <f aca="false">100/(D35+0.00000000001)</f>
        <v>18.7776347456411</v>
      </c>
      <c r="E36" s="3" t="n">
        <f aca="false">100/(E35+0.00000000001)</f>
        <v>18.5870532875783</v>
      </c>
      <c r="F36" s="3" t="n">
        <f aca="false">100/(F35+0.00000000001)</f>
        <v>18.2948710016989</v>
      </c>
      <c r="G36" s="3" t="n">
        <f aca="false">100/(G35+0.00000000001)</f>
        <v>17.9682605972218</v>
      </c>
      <c r="H36" s="3" t="n">
        <f aca="false">100/(H35+0.00000000001)</f>
        <v>25.3797315760024</v>
      </c>
      <c r="I36" s="3" t="n">
        <f aca="false">100/(I35+0.00000000001)</f>
        <v>17.3408419751777</v>
      </c>
      <c r="J36" s="3" t="n">
        <f aca="false">100/(J35+0.00000000001)</f>
        <v>17.4639440240306</v>
      </c>
      <c r="K36" s="3" t="n">
        <f aca="false">100/(K35+0.00000000001)</f>
        <v>17.9376332930107</v>
      </c>
      <c r="L36" s="3" t="n">
        <f aca="false">100/(L35+0.00000000001)</f>
        <v>18.0996228089865</v>
      </c>
      <c r="M36" s="3" t="n">
        <f aca="false">100/(M35+0.00000000001)</f>
        <v>17.8688132621821</v>
      </c>
      <c r="N36" s="3" t="n">
        <f aca="false">100/(N35+0.00000000001)</f>
        <v>17.4959216966019</v>
      </c>
      <c r="P36" s="1"/>
      <c r="Q36" s="4"/>
    </row>
    <row r="37" s="1" customFormat="true" ht="18.9" hidden="false" customHeight="false" outlineLevel="0" collapsed="false">
      <c r="A37" s="1" t="s">
        <v>37</v>
      </c>
      <c r="C37" s="1" t="n">
        <f aca="false">SUM(C3:C12)</f>
        <v>442.51</v>
      </c>
      <c r="D37" s="1" t="n">
        <f aca="false">SUM(D3:D12)</f>
        <v>455.58</v>
      </c>
      <c r="E37" s="1" t="n">
        <f aca="false">SUM(E3:E12)</f>
        <v>355.43</v>
      </c>
      <c r="F37" s="1" t="n">
        <f aca="false">SUM(F3:F12)</f>
        <v>367.41</v>
      </c>
      <c r="G37" s="1" t="n">
        <f aca="false">SUM(G3:G12)</f>
        <v>415.49</v>
      </c>
      <c r="H37" s="1" t="n">
        <f aca="false">SUM(H3:H12)</f>
        <v>306.45</v>
      </c>
      <c r="I37" s="1" t="n">
        <f aca="false">SUM(I3:I12)</f>
        <v>881.61</v>
      </c>
      <c r="J37" s="1" t="n">
        <f aca="false">SUM(J3:J12)</f>
        <v>321.76</v>
      </c>
      <c r="K37" s="1" t="n">
        <f aca="false">SUM(K3:K12)</f>
        <v>520.44</v>
      </c>
      <c r="L37" s="1" t="n">
        <f aca="false">SUM(L3:L12)</f>
        <v>372.14</v>
      </c>
      <c r="M37" s="1" t="n">
        <f aca="false">SUM(M3:M12)</f>
        <v>309.17</v>
      </c>
      <c r="N37" s="1" t="n">
        <f aca="false">SUM(N3:N12)</f>
        <v>386.47</v>
      </c>
      <c r="P37" s="5" t="n">
        <f aca="false">SUM(C37:N37)</f>
        <v>5134.46</v>
      </c>
      <c r="Q37" s="12"/>
      <c r="R37" s="13" t="n">
        <f aca="false">P37/P33</f>
        <v>0.14834334912747</v>
      </c>
    </row>
    <row r="39" customFormat="false" ht="16.5" hidden="false" customHeight="false" outlineLevel="0" collapsed="false">
      <c r="A39" s="0" t="s">
        <v>38</v>
      </c>
      <c r="P39" s="5" t="n">
        <f aca="false">P6+P7+P8+P9+P10+P11+P12</f>
        <v>3215.46</v>
      </c>
      <c r="R39" s="7" t="n">
        <f aca="false">P39/P33</f>
        <v>0.0929001502369121</v>
      </c>
    </row>
    <row r="40" customFormat="false" ht="16.5" hidden="false" customHeight="false" outlineLevel="0" collapsed="false">
      <c r="Q40" s="2" t="n">
        <f aca="false">P37/12</f>
        <v>427.871666666667</v>
      </c>
    </row>
    <row r="41" customFormat="false" ht="16.5" hidden="false" customHeight="false" outlineLevel="0" collapsed="false">
      <c r="Q41" s="2" t="n">
        <f aca="false">760*0.58+0.42*28000/12*0.25+20</f>
        <v>705.8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4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3" activeCellId="0" sqref="C13"/>
    </sheetView>
  </sheetViews>
  <sheetFormatPr defaultRowHeight="16.5"/>
  <cols>
    <col collapsed="false" hidden="false" max="1" min="1" style="0" width="21.0612244897959"/>
    <col collapsed="false" hidden="false" max="15" min="2" style="0" width="11.5663265306122"/>
    <col collapsed="false" hidden="false" max="16" min="16" style="5" width="11.5663265306122"/>
    <col collapsed="false" hidden="false" max="17" min="17" style="2" width="9.75510204081633"/>
    <col collapsed="false" hidden="false" max="18" min="18" style="0" width="13.3826530612245"/>
    <col collapsed="false" hidden="false" max="1025" min="19" style="0" width="11.5663265306122"/>
  </cols>
  <sheetData>
    <row r="1" customFormat="false" ht="16.5" hidden="false" customHeight="false" outlineLevel="0" collapsed="false">
      <c r="A1" s="0" t="n">
        <v>2013</v>
      </c>
      <c r="C1" s="6" t="s">
        <v>4</v>
      </c>
      <c r="D1" s="6" t="s">
        <v>5</v>
      </c>
      <c r="E1" s="0" t="s">
        <v>6</v>
      </c>
      <c r="F1" s="0" t="s">
        <v>7</v>
      </c>
      <c r="G1" s="0" t="s">
        <v>8</v>
      </c>
      <c r="H1" s="0" t="s">
        <v>9</v>
      </c>
      <c r="I1" s="0" t="s">
        <v>10</v>
      </c>
      <c r="J1" s="0" t="s">
        <v>11</v>
      </c>
      <c r="K1" s="0" t="s">
        <v>12</v>
      </c>
      <c r="L1" s="0" t="s">
        <v>13</v>
      </c>
      <c r="M1" s="0" t="s">
        <v>14</v>
      </c>
      <c r="N1" s="0" t="s">
        <v>15</v>
      </c>
      <c r="P1" s="5" t="s">
        <v>16</v>
      </c>
      <c r="Q1" s="2" t="s">
        <v>17</v>
      </c>
    </row>
    <row r="3" customFormat="false" ht="16.5" hidden="false" customHeight="false" outlineLevel="0" collapsed="false">
      <c r="A3" s="0" t="s">
        <v>18</v>
      </c>
      <c r="C3" s="0" t="n">
        <v>39.71</v>
      </c>
      <c r="D3" s="7" t="n">
        <f aca="false">C3</f>
        <v>39.71</v>
      </c>
      <c r="E3" s="7" t="n">
        <f aca="false">D3</f>
        <v>39.71</v>
      </c>
      <c r="F3" s="7" t="n">
        <f aca="false">E3</f>
        <v>39.71</v>
      </c>
      <c r="G3" s="7" t="n">
        <f aca="false">F3</f>
        <v>39.71</v>
      </c>
      <c r="H3" s="7" t="n">
        <f aca="false">G3</f>
        <v>39.71</v>
      </c>
      <c r="I3" s="7" t="n">
        <f aca="false">H3</f>
        <v>39.71</v>
      </c>
      <c r="J3" s="7" t="n">
        <f aca="false">I3</f>
        <v>39.71</v>
      </c>
      <c r="K3" s="7" t="n">
        <f aca="false">J3</f>
        <v>39.71</v>
      </c>
      <c r="L3" s="7" t="n">
        <f aca="false">K3</f>
        <v>39.71</v>
      </c>
      <c r="M3" s="7" t="n">
        <f aca="false">L3</f>
        <v>39.71</v>
      </c>
      <c r="N3" s="7" t="n">
        <f aca="false">M3</f>
        <v>39.71</v>
      </c>
      <c r="P3" s="5" t="n">
        <f aca="false">SUM(C3:N3)</f>
        <v>476.52</v>
      </c>
      <c r="Q3" s="2" t="n">
        <f aca="false">100*P3/$P$37</f>
        <v>9.09019806834245</v>
      </c>
      <c r="R3" s="8" t="n">
        <f aca="false">$P$37*Q3/100</f>
        <v>476.52</v>
      </c>
      <c r="S3" s="0" t="n">
        <f aca="false">R3/35000</f>
        <v>0.0136148571428571</v>
      </c>
    </row>
    <row r="4" customFormat="false" ht="16.5" hidden="false" customHeight="false" outlineLevel="0" collapsed="false">
      <c r="A4" s="0" t="s">
        <v>19</v>
      </c>
      <c r="C4" s="0" t="n">
        <v>114</v>
      </c>
      <c r="D4" s="7" t="n">
        <f aca="false">C4</f>
        <v>114</v>
      </c>
      <c r="E4" s="7" t="n">
        <f aca="false">D4</f>
        <v>114</v>
      </c>
      <c r="F4" s="7" t="n">
        <f aca="false">E4</f>
        <v>114</v>
      </c>
      <c r="G4" s="7" t="n">
        <f aca="false">F4</f>
        <v>114</v>
      </c>
      <c r="H4" s="7" t="n">
        <f aca="false">G4</f>
        <v>114</v>
      </c>
      <c r="I4" s="7" t="n">
        <f aca="false">H4</f>
        <v>114</v>
      </c>
      <c r="J4" s="7" t="n">
        <f aca="false">I4</f>
        <v>114</v>
      </c>
      <c r="K4" s="7" t="n">
        <f aca="false">J4</f>
        <v>114</v>
      </c>
      <c r="L4" s="7" t="n">
        <f aca="false">K4</f>
        <v>114</v>
      </c>
      <c r="M4" s="7" t="n">
        <f aca="false">L4</f>
        <v>114</v>
      </c>
      <c r="N4" s="7" t="n">
        <f aca="false">M4</f>
        <v>114</v>
      </c>
      <c r="P4" s="5" t="n">
        <f aca="false">SUM(C4:N4)</f>
        <v>1368</v>
      </c>
      <c r="Q4" s="2" t="n">
        <f aca="false">100*P4/$P$37</f>
        <v>26.0962623971554</v>
      </c>
      <c r="R4" s="8" t="n">
        <f aca="false">$P$37*Q4/100</f>
        <v>1368</v>
      </c>
      <c r="S4" s="0" t="n">
        <f aca="false">R4/35000</f>
        <v>0.0390857142857143</v>
      </c>
    </row>
    <row r="5" customFormat="false" ht="16.5" hidden="false" customHeight="false" outlineLevel="0" collapsed="false">
      <c r="A5" s="0" t="s">
        <v>20</v>
      </c>
      <c r="C5" s="0" t="n">
        <v>90</v>
      </c>
      <c r="P5" s="5" t="n">
        <f aca="false">SUM(C5:N5)</f>
        <v>90</v>
      </c>
      <c r="Q5" s="2" t="n">
        <f aca="false">100*P5/$P$37</f>
        <v>1.71685936823391</v>
      </c>
      <c r="R5" s="8" t="n">
        <f aca="false">$P$37*Q5/100</f>
        <v>90</v>
      </c>
      <c r="S5" s="0" t="n">
        <f aca="false">R5/35000</f>
        <v>0.00257142857142857</v>
      </c>
    </row>
    <row r="6" customFormat="false" ht="16.5" hidden="false" customHeight="false" outlineLevel="0" collapsed="false">
      <c r="A6" s="0" t="s">
        <v>21</v>
      </c>
      <c r="C6" s="0" t="n">
        <v>0</v>
      </c>
      <c r="D6" s="7" t="n">
        <v>0</v>
      </c>
      <c r="E6" s="7" t="n">
        <f aca="false">D6</f>
        <v>0</v>
      </c>
      <c r="F6" s="7" t="n">
        <f aca="false">E6</f>
        <v>0</v>
      </c>
      <c r="G6" s="7" t="n">
        <f aca="false">F6</f>
        <v>0</v>
      </c>
      <c r="H6" s="7" t="n">
        <f aca="false">G6</f>
        <v>0</v>
      </c>
      <c r="I6" s="7" t="n">
        <f aca="false">H6</f>
        <v>0</v>
      </c>
      <c r="J6" s="7" t="n">
        <f aca="false">I6</f>
        <v>0</v>
      </c>
      <c r="K6" s="7" t="n">
        <f aca="false">J6</f>
        <v>0</v>
      </c>
      <c r="L6" s="7" t="n">
        <f aca="false">K6</f>
        <v>0</v>
      </c>
      <c r="M6" s="7" t="n">
        <f aca="false">L6</f>
        <v>0</v>
      </c>
      <c r="N6" s="7" t="n">
        <f aca="false">M6</f>
        <v>0</v>
      </c>
      <c r="P6" s="5" t="n">
        <f aca="false">SUM(C6:N6)</f>
        <v>0</v>
      </c>
      <c r="Q6" s="2" t="n">
        <f aca="false">100*P6/$P$37</f>
        <v>0</v>
      </c>
      <c r="R6" s="8" t="n">
        <f aca="false">$P$37*Q6/100</f>
        <v>0</v>
      </c>
      <c r="S6" s="0" t="n">
        <f aca="false">R6/35000</f>
        <v>0</v>
      </c>
    </row>
    <row r="7" customFormat="false" ht="16.5" hidden="false" customHeight="false" outlineLevel="0" collapsed="false">
      <c r="A7" s="0" t="s">
        <v>22</v>
      </c>
      <c r="D7" s="0" t="n">
        <v>10.5</v>
      </c>
      <c r="E7" s="0" t="n">
        <v>0</v>
      </c>
      <c r="F7" s="0" t="n">
        <v>0</v>
      </c>
      <c r="G7" s="0" t="n">
        <v>10.5</v>
      </c>
      <c r="H7" s="0" t="n">
        <v>0</v>
      </c>
      <c r="J7" s="0" t="n">
        <v>0</v>
      </c>
      <c r="L7" s="0" t="n">
        <v>10.5</v>
      </c>
      <c r="M7" s="0" t="n">
        <v>0</v>
      </c>
      <c r="N7" s="0" t="n">
        <v>0</v>
      </c>
      <c r="P7" s="5" t="n">
        <f aca="false">SUM(C7:N7)</f>
        <v>31.5</v>
      </c>
      <c r="Q7" s="2" t="n">
        <f aca="false">100*P7/$P$37</f>
        <v>0.600900778881867</v>
      </c>
      <c r="R7" s="8" t="n">
        <f aca="false">$P$37*Q7/100</f>
        <v>31.5</v>
      </c>
      <c r="S7" s="0" t="n">
        <f aca="false">R7/35000</f>
        <v>0.0009</v>
      </c>
    </row>
    <row r="8" customFormat="false" ht="16.5" hidden="false" customHeight="false" outlineLevel="0" collapsed="false">
      <c r="A8" s="0" t="s">
        <v>23</v>
      </c>
      <c r="D8" s="0" t="n">
        <v>0</v>
      </c>
      <c r="F8" s="0" t="n">
        <v>0</v>
      </c>
      <c r="M8" s="0" t="n">
        <v>0</v>
      </c>
      <c r="P8" s="5" t="n">
        <f aca="false">SUM(C8:N8)</f>
        <v>0</v>
      </c>
      <c r="Q8" s="2" t="n">
        <f aca="false">100*P8/$P$37</f>
        <v>0</v>
      </c>
      <c r="R8" s="8" t="n">
        <f aca="false">$P$37*Q8/100</f>
        <v>0</v>
      </c>
      <c r="S8" s="0" t="n">
        <f aca="false">R8/35000</f>
        <v>0</v>
      </c>
    </row>
    <row r="9" customFormat="false" ht="16.5" hidden="false" customHeight="false" outlineLevel="0" collapsed="false">
      <c r="A9" s="0" t="s">
        <v>24</v>
      </c>
      <c r="F9" s="0" t="n">
        <v>17.97</v>
      </c>
      <c r="H9" s="0" t="n">
        <v>550</v>
      </c>
      <c r="I9" s="0" t="n">
        <v>400</v>
      </c>
      <c r="J9" s="0" t="n">
        <v>0</v>
      </c>
      <c r="K9" s="0" t="n">
        <v>0</v>
      </c>
      <c r="L9" s="0" t="n">
        <v>0</v>
      </c>
      <c r="M9" s="0" t="n">
        <v>0</v>
      </c>
      <c r="N9" s="0" t="n">
        <v>0</v>
      </c>
      <c r="P9" s="5" t="n">
        <f aca="false">SUM(C9:N9)</f>
        <v>967.97</v>
      </c>
      <c r="Q9" s="2" t="n">
        <f aca="false">100*(P9+P10)/$P$37</f>
        <v>20.735273638769</v>
      </c>
      <c r="R9" s="8" t="n">
        <f aca="false">$P$37*Q9/100</f>
        <v>1086.97</v>
      </c>
      <c r="S9" s="0" t="n">
        <f aca="false">R9/35000</f>
        <v>0.0310562857142857</v>
      </c>
    </row>
    <row r="10" customFormat="false" ht="16.5" hidden="false" customHeight="false" outlineLevel="0" collapsed="false">
      <c r="A10" s="0" t="s">
        <v>25</v>
      </c>
      <c r="H10" s="0" t="n">
        <v>119</v>
      </c>
      <c r="P10" s="5" t="n">
        <f aca="false">SUM(C10:N10)</f>
        <v>119</v>
      </c>
    </row>
    <row r="11" customFormat="false" ht="16.5" hidden="false" customHeight="false" outlineLevel="0" collapsed="false">
      <c r="N11" s="0" t="s">
        <v>26</v>
      </c>
      <c r="P11" s="5" t="n">
        <f aca="false">SUM(C11:N11)</f>
        <v>0</v>
      </c>
    </row>
    <row r="12" s="8" customFormat="true" ht="16.5" hidden="false" customHeight="false" outlineLevel="0" collapsed="false">
      <c r="A12" s="8" t="s">
        <v>27</v>
      </c>
      <c r="C12" s="9" t="n">
        <f aca="false">C13+C16+C19+C22+C25+C28</f>
        <v>199.28</v>
      </c>
      <c r="D12" s="9" t="n">
        <f aca="false">D13+D16+D19+D22+D25+D28</f>
        <v>286.16</v>
      </c>
      <c r="E12" s="9" t="n">
        <f aca="false">E13+E16+E19+E22+E25+E28</f>
        <v>227.75</v>
      </c>
      <c r="F12" s="9" t="n">
        <f aca="false">F13+F16+F19+F22+F25+F28</f>
        <v>214.83</v>
      </c>
      <c r="G12" s="9" t="n">
        <f aca="false">G13+G16+G19+G22+G25+G28</f>
        <v>138.17</v>
      </c>
      <c r="H12" s="9" t="n">
        <f aca="false">H13+H16+H19+H22+H25+H28</f>
        <v>209.19</v>
      </c>
      <c r="I12" s="9" t="n">
        <f aca="false">I13+I16+I19+I22+I25+I28</f>
        <v>143.94</v>
      </c>
      <c r="J12" s="9" t="n">
        <f aca="false">J13+J16+J19+J22+J25+J28</f>
        <v>131.52</v>
      </c>
      <c r="K12" s="9" t="n">
        <f aca="false">K13+K16+K19+K22+K25+K28</f>
        <v>137.9</v>
      </c>
      <c r="L12" s="9" t="n">
        <f aca="false">L13+L16+L19+L22+L25+L28</f>
        <v>147.06</v>
      </c>
      <c r="M12" s="9" t="n">
        <f aca="false">M13+M16+M19+M22+M25+M28</f>
        <v>215.52</v>
      </c>
      <c r="N12" s="9" t="n">
        <f aca="false">N13+N16+N19+N22+N25+N28</f>
        <v>137.82</v>
      </c>
      <c r="P12" s="10" t="n">
        <f aca="false">SUM(C12:N12)</f>
        <v>2189.14</v>
      </c>
      <c r="Q12" s="2" t="n">
        <f aca="false">100*P12/$P$37</f>
        <v>41.7605057486175</v>
      </c>
      <c r="R12" s="8" t="n">
        <f aca="false">$P$37*Q12/100</f>
        <v>2189.14</v>
      </c>
      <c r="S12" s="0" t="n">
        <f aca="false">R12/35000</f>
        <v>0.0625468571428571</v>
      </c>
    </row>
    <row r="13" customFormat="false" ht="16.5" hidden="false" customHeight="false" outlineLevel="0" collapsed="false">
      <c r="A13" s="0" t="n">
        <v>1</v>
      </c>
      <c r="B13" s="1" t="s">
        <v>28</v>
      </c>
      <c r="C13" s="0" t="n">
        <v>70.81</v>
      </c>
      <c r="D13" s="0" t="n">
        <v>69.38</v>
      </c>
      <c r="E13" s="0" t="n">
        <v>41.06</v>
      </c>
      <c r="F13" s="0" t="n">
        <v>70.53</v>
      </c>
      <c r="G13" s="0" t="n">
        <v>68.57</v>
      </c>
      <c r="H13" s="0" t="n">
        <v>76.48</v>
      </c>
      <c r="I13" s="0" t="n">
        <v>74.87</v>
      </c>
      <c r="J13" s="0" t="n">
        <v>61.63</v>
      </c>
      <c r="K13" s="0" t="n">
        <v>66.46</v>
      </c>
      <c r="L13" s="0" t="n">
        <v>71.21</v>
      </c>
      <c r="M13" s="0" t="n">
        <v>69.6</v>
      </c>
      <c r="N13" s="7" t="n">
        <v>71.97</v>
      </c>
    </row>
    <row r="14" customFormat="false" ht="16.5" hidden="false" customHeight="false" outlineLevel="0" collapsed="false">
      <c r="B14" s="1" t="s">
        <v>29</v>
      </c>
      <c r="C14" s="0" t="n">
        <v>244456</v>
      </c>
      <c r="D14" s="0" t="n">
        <v>247069</v>
      </c>
      <c r="E14" s="0" t="n">
        <v>250501</v>
      </c>
      <c r="F14" s="0" t="n">
        <v>253762</v>
      </c>
      <c r="G14" s="0" t="n">
        <v>256373</v>
      </c>
      <c r="H14" s="0" t="n">
        <v>258275</v>
      </c>
      <c r="I14" s="0" t="n">
        <v>261061</v>
      </c>
      <c r="J14" s="0" t="n">
        <v>262408</v>
      </c>
      <c r="K14" s="0" t="n">
        <v>264500</v>
      </c>
      <c r="L14" s="0" t="n">
        <v>266460</v>
      </c>
      <c r="M14" s="0" t="n">
        <v>268455</v>
      </c>
      <c r="N14" s="7" t="n">
        <v>271362</v>
      </c>
    </row>
    <row r="15" customFormat="false" ht="16.5" hidden="false" customHeight="false" outlineLevel="0" collapsed="false">
      <c r="B15" s="1" t="s">
        <v>30</v>
      </c>
      <c r="C15" s="0" t="n">
        <v>52.88</v>
      </c>
      <c r="D15" s="0" t="n">
        <v>51.05</v>
      </c>
      <c r="E15" s="0" t="n">
        <v>29.99</v>
      </c>
      <c r="F15" s="0" t="n">
        <v>50.78</v>
      </c>
      <c r="G15" s="0" t="n">
        <v>50.83</v>
      </c>
      <c r="H15" s="0" t="n">
        <v>54.67</v>
      </c>
      <c r="I15" s="0" t="n">
        <v>54.69</v>
      </c>
      <c r="J15" s="0" t="n">
        <v>45.35</v>
      </c>
      <c r="K15" s="0" t="n">
        <v>48.55</v>
      </c>
      <c r="L15" s="0" t="n">
        <v>52.4</v>
      </c>
      <c r="M15" s="0" t="n">
        <v>50.84</v>
      </c>
      <c r="N15" s="7" t="n">
        <v>52.96</v>
      </c>
    </row>
    <row r="16" customFormat="false" ht="16.5" hidden="false" customHeight="false" outlineLevel="0" collapsed="false">
      <c r="A16" s="0" t="n">
        <v>2</v>
      </c>
      <c r="C16" s="0" t="n">
        <v>74.59</v>
      </c>
      <c r="D16" s="0" t="n">
        <v>78.36</v>
      </c>
      <c r="E16" s="0" t="n">
        <v>71.53</v>
      </c>
      <c r="F16" s="0" t="n">
        <v>71.15</v>
      </c>
      <c r="G16" s="0" t="n">
        <v>69.6</v>
      </c>
      <c r="H16" s="0" t="n">
        <v>70.85</v>
      </c>
      <c r="I16" s="0" t="n">
        <v>69.07</v>
      </c>
      <c r="J16" s="0" t="n">
        <v>69.89</v>
      </c>
      <c r="K16" s="0" t="n">
        <v>71.44</v>
      </c>
      <c r="L16" s="0" t="n">
        <v>75.85</v>
      </c>
      <c r="M16" s="3" t="n">
        <v>74.42</v>
      </c>
      <c r="N16" s="0" t="n">
        <v>65.85</v>
      </c>
    </row>
    <row r="17" customFormat="false" ht="16.5" hidden="false" customHeight="false" outlineLevel="0" collapsed="false">
      <c r="C17" s="0" t="n">
        <v>245417</v>
      </c>
      <c r="D17" s="0" t="n">
        <v>248121</v>
      </c>
      <c r="E17" s="0" t="n">
        <v>251409</v>
      </c>
      <c r="F17" s="0" t="n">
        <v>254629</v>
      </c>
      <c r="G17" s="0" t="n">
        <v>257303</v>
      </c>
      <c r="H17" s="0" t="n">
        <v>259249</v>
      </c>
      <c r="I17" s="0" t="n">
        <v>261965</v>
      </c>
      <c r="J17" s="0" t="n">
        <v>263618</v>
      </c>
      <c r="K17" s="0" t="n">
        <v>265479</v>
      </c>
      <c r="L17" s="0" t="n">
        <v>267446</v>
      </c>
      <c r="M17" s="3" t="n">
        <v>269480</v>
      </c>
      <c r="N17" s="15" t="n">
        <v>272250</v>
      </c>
    </row>
    <row r="18" customFormat="false" ht="16.5" hidden="false" customHeight="false" outlineLevel="0" collapsed="false">
      <c r="C18" s="0" t="n">
        <v>54.09</v>
      </c>
      <c r="D18" s="0" t="n">
        <v>56.99</v>
      </c>
      <c r="E18" s="0" t="n">
        <v>50.8</v>
      </c>
      <c r="F18" s="0" t="n">
        <v>52.39</v>
      </c>
      <c r="G18" s="0" t="n">
        <v>52.77</v>
      </c>
      <c r="H18" s="0" t="n">
        <v>53.31</v>
      </c>
      <c r="I18" s="0" t="n">
        <v>50.45</v>
      </c>
      <c r="J18" s="0" t="n">
        <v>50.68</v>
      </c>
      <c r="K18" s="0" t="n">
        <v>53.35</v>
      </c>
      <c r="L18" s="0" t="n">
        <v>53.83</v>
      </c>
      <c r="M18" s="7" t="n">
        <v>53.58</v>
      </c>
      <c r="N18" s="0" t="n">
        <v>47.07</v>
      </c>
    </row>
    <row r="19" customFormat="false" ht="16.5" hidden="false" customHeight="false" outlineLevel="0" collapsed="false">
      <c r="A19" s="0" t="n">
        <v>3</v>
      </c>
      <c r="C19" s="0" t="n">
        <v>53.88</v>
      </c>
      <c r="D19" s="0" t="n">
        <v>69.18</v>
      </c>
      <c r="E19" s="0" t="n">
        <v>73.36</v>
      </c>
      <c r="F19" s="0" t="n">
        <v>73.15</v>
      </c>
      <c r="H19" s="0" t="n">
        <v>61.86</v>
      </c>
      <c r="M19" s="0" t="n">
        <v>71.5</v>
      </c>
    </row>
    <row r="20" customFormat="false" ht="16.5" hidden="false" customHeight="false" outlineLevel="0" collapsed="false">
      <c r="C20" s="0" t="n">
        <v>246116</v>
      </c>
      <c r="D20" s="0" t="n">
        <v>249067</v>
      </c>
      <c r="E20" s="0" t="n">
        <v>252296</v>
      </c>
      <c r="F20" s="0" t="n">
        <v>255517</v>
      </c>
      <c r="H20" s="0" t="n">
        <v>260084</v>
      </c>
      <c r="M20" s="0" t="n">
        <v>270406</v>
      </c>
    </row>
    <row r="21" customFormat="false" ht="16.5" hidden="false" customHeight="false" outlineLevel="0" collapsed="false">
      <c r="C21" s="0" t="n">
        <v>39.96</v>
      </c>
      <c r="D21" s="0" t="n">
        <v>50.53</v>
      </c>
      <c r="E21" s="0" t="n">
        <v>53.2</v>
      </c>
      <c r="F21" s="0" t="n">
        <v>53.43</v>
      </c>
      <c r="H21" s="0" t="n">
        <v>46.9</v>
      </c>
      <c r="M21" s="0" t="n">
        <v>52.23</v>
      </c>
    </row>
    <row r="22" customFormat="false" ht="16.5" hidden="false" customHeight="false" outlineLevel="0" collapsed="false">
      <c r="A22" s="0" t="n">
        <v>4</v>
      </c>
      <c r="D22" s="0" t="n">
        <v>69.24</v>
      </c>
      <c r="E22" s="0" t="n">
        <v>41.8</v>
      </c>
    </row>
    <row r="23" customFormat="false" ht="16.5" hidden="false" customHeight="false" outlineLevel="0" collapsed="false">
      <c r="D23" s="0" t="n">
        <v>249964</v>
      </c>
      <c r="E23" s="0" t="n">
        <v>252837</v>
      </c>
    </row>
    <row r="24" customFormat="false" ht="16.5" hidden="false" customHeight="false" outlineLevel="0" collapsed="false">
      <c r="D24" s="0" t="n">
        <v>50.14</v>
      </c>
      <c r="E24" s="0" t="n">
        <v>31.08</v>
      </c>
    </row>
    <row r="25" customFormat="false" ht="16.5" hidden="false" customHeight="false" outlineLevel="0" collapsed="false">
      <c r="A25" s="0" t="n">
        <v>5</v>
      </c>
    </row>
    <row r="28" customFormat="false" ht="16.5" hidden="false" customHeight="false" outlineLevel="0" collapsed="false">
      <c r="A28" s="0" t="n">
        <v>6</v>
      </c>
    </row>
    <row r="31" customFormat="false" ht="16.5" hidden="false" customHeight="false" outlineLevel="0" collapsed="false">
      <c r="A31" s="0" t="s">
        <v>31</v>
      </c>
      <c r="B31" s="0" t="n">
        <v>243481</v>
      </c>
      <c r="C31" s="7" t="n">
        <f aca="false">MAX(C14,C17,C20,C23,C26,C29,B31)</f>
        <v>246116</v>
      </c>
      <c r="D31" s="7" t="n">
        <f aca="false">MAX(D14,D17,D20,D23,D26,D29,C31)</f>
        <v>249964</v>
      </c>
      <c r="E31" s="7" t="n">
        <f aca="false">MAX(E14,E17,E20,E23,E26,E29,D31)</f>
        <v>252837</v>
      </c>
      <c r="F31" s="7" t="n">
        <f aca="false">MAX(F14,F17,F20,F23,F26,F29,E31)</f>
        <v>255517</v>
      </c>
      <c r="G31" s="7" t="n">
        <f aca="false">MAX(G14,G17,G20,G23,G26,G29,F31)</f>
        <v>257303</v>
      </c>
      <c r="H31" s="7" t="n">
        <f aca="false">MAX(H14,H17,H20,H23,H26,H29,G31)</f>
        <v>260084</v>
      </c>
      <c r="I31" s="7" t="n">
        <f aca="false">MAX(I14,I17,I20,I23,I26,I29,H31)</f>
        <v>261965</v>
      </c>
      <c r="J31" s="7" t="n">
        <f aca="false">MAX(J14,J17,J20,J23,J26,J29,I31)</f>
        <v>263618</v>
      </c>
      <c r="K31" s="7" t="n">
        <f aca="false">MAX(K14,K17,K20,K23,K26,K29,J31)</f>
        <v>265479</v>
      </c>
      <c r="L31" s="7" t="n">
        <f aca="false">MAX(L14,L17,L20,L23,L26,L29,K31)</f>
        <v>267446</v>
      </c>
      <c r="M31" s="7" t="n">
        <f aca="false">MAX(M14,M17,M20,M23,M26,M29,L31)</f>
        <v>270406</v>
      </c>
      <c r="N31" s="7" t="n">
        <f aca="false">MAX(N14,N17,N20,N23,N26,N29,M31)</f>
        <v>272250</v>
      </c>
    </row>
    <row r="32" customFormat="false" ht="16.5" hidden="false" customHeight="false" outlineLevel="0" collapsed="false">
      <c r="A32" s="0" t="s">
        <v>32</v>
      </c>
      <c r="C32" s="7" t="n">
        <f aca="false">B31</f>
        <v>243481</v>
      </c>
      <c r="D32" s="7" t="n">
        <f aca="false">C31</f>
        <v>246116</v>
      </c>
      <c r="E32" s="7" t="n">
        <f aca="false">D31</f>
        <v>249964</v>
      </c>
      <c r="F32" s="7" t="n">
        <f aca="false">E31</f>
        <v>252837</v>
      </c>
      <c r="G32" s="7" t="n">
        <f aca="false">F31</f>
        <v>255517</v>
      </c>
      <c r="H32" s="7" t="n">
        <f aca="false">G31</f>
        <v>257303</v>
      </c>
      <c r="I32" s="7" t="n">
        <f aca="false">H31</f>
        <v>260084</v>
      </c>
      <c r="J32" s="7" t="n">
        <f aca="false">I31</f>
        <v>261965</v>
      </c>
      <c r="K32" s="7" t="n">
        <f aca="false">J31</f>
        <v>263618</v>
      </c>
      <c r="L32" s="7" t="n">
        <f aca="false">K31</f>
        <v>265479</v>
      </c>
      <c r="M32" s="7" t="n">
        <f aca="false">L31</f>
        <v>267446</v>
      </c>
      <c r="N32" s="7" t="n">
        <f aca="false">M31</f>
        <v>270406</v>
      </c>
    </row>
    <row r="33" s="1" customFormat="true" ht="16.5" hidden="false" customHeight="false" outlineLevel="0" collapsed="false">
      <c r="A33" s="1" t="s">
        <v>33</v>
      </c>
      <c r="C33" s="1" t="n">
        <f aca="false">C31-C32</f>
        <v>2635</v>
      </c>
      <c r="D33" s="1" t="n">
        <f aca="false">D31-D32</f>
        <v>3848</v>
      </c>
      <c r="E33" s="1" t="n">
        <f aca="false">E31-E32</f>
        <v>2873</v>
      </c>
      <c r="F33" s="1" t="n">
        <f aca="false">F31-F32</f>
        <v>2680</v>
      </c>
      <c r="G33" s="1" t="n">
        <f aca="false">G31-G32</f>
        <v>1786</v>
      </c>
      <c r="H33" s="1" t="n">
        <f aca="false">H31-H32</f>
        <v>2781</v>
      </c>
      <c r="I33" s="1" t="n">
        <f aca="false">I31-I32</f>
        <v>1881</v>
      </c>
      <c r="J33" s="1" t="n">
        <f aca="false">J31-J32</f>
        <v>1653</v>
      </c>
      <c r="K33" s="1" t="n">
        <f aca="false">K31-K32</f>
        <v>1861</v>
      </c>
      <c r="L33" s="1" t="n">
        <f aca="false">L31-L32</f>
        <v>1967</v>
      </c>
      <c r="M33" s="1" t="n">
        <f aca="false">M31-M32</f>
        <v>2960</v>
      </c>
      <c r="N33" s="1" t="n">
        <f aca="false">N31-N32</f>
        <v>1844</v>
      </c>
      <c r="P33" s="5" t="n">
        <f aca="false">SUM(C33:N33)+1</f>
        <v>28770</v>
      </c>
      <c r="Q33" s="12"/>
      <c r="R33" s="1" t="s">
        <v>34</v>
      </c>
    </row>
    <row r="34" s="1" customFormat="true" ht="16.5" hidden="false" customHeight="false" outlineLevel="0" collapsed="false">
      <c r="A34" s="1" t="s">
        <v>35</v>
      </c>
      <c r="C34" s="1" t="n">
        <f aca="false">SUM(C15,C18,C21,D15,C27,C30)</f>
        <v>197.98</v>
      </c>
      <c r="D34" s="1" t="n">
        <f aca="false">SUM(D15,D18,D21,D24,D27,D30)</f>
        <v>208.71</v>
      </c>
      <c r="E34" s="1" t="n">
        <f aca="false">SUM(E15,E18,E21,E24,E27,E30)</f>
        <v>165.07</v>
      </c>
      <c r="F34" s="1" t="n">
        <f aca="false">SUM(F15,F18,F21,F24,F27,F30)</f>
        <v>156.6</v>
      </c>
      <c r="G34" s="1" t="n">
        <f aca="false">SUM(G15,G18,G21,G24,G27,G30)</f>
        <v>103.6</v>
      </c>
      <c r="H34" s="1" t="n">
        <f aca="false">SUM(H15,H18,H21,H24,H27,H30)</f>
        <v>154.88</v>
      </c>
      <c r="I34" s="1" t="n">
        <f aca="false">SUM(I15,I18,I21,I24,I27,I30)</f>
        <v>105.14</v>
      </c>
      <c r="J34" s="1" t="n">
        <f aca="false">SUM(J15,J18,J21,J24,J27,J30)</f>
        <v>96.03</v>
      </c>
      <c r="K34" s="1" t="n">
        <f aca="false">SUM(K15,K18,K21,K24,K27,K30)</f>
        <v>101.9</v>
      </c>
      <c r="L34" s="1" t="n">
        <f aca="false">SUM(L15,L18,L21,L24,L27,L30)</f>
        <v>106.23</v>
      </c>
      <c r="M34" s="1" t="n">
        <f aca="false">SUM(M15,M18,M21,M24,M27,M30)</f>
        <v>156.65</v>
      </c>
      <c r="N34" s="1" t="n">
        <f aca="false">SUM(N15,N18,N21,N24,N27,N30)</f>
        <v>100.03</v>
      </c>
      <c r="P34" s="5" t="n">
        <f aca="false">SUM(C34:N34)+1</f>
        <v>1653.82</v>
      </c>
      <c r="Q34" s="12"/>
    </row>
    <row r="35" s="1" customFormat="true" ht="14.1" hidden="false" customHeight="false" outlineLevel="0" collapsed="false">
      <c r="A35" s="1" t="s">
        <v>36</v>
      </c>
      <c r="C35" s="1" t="n">
        <f aca="false">100*C34/(0.00000001+C33)</f>
        <v>7.51347248573999</v>
      </c>
      <c r="D35" s="1" t="n">
        <f aca="false">100*D34/(0.00000001+D33)</f>
        <v>5.42385654884245</v>
      </c>
      <c r="E35" s="1" t="n">
        <f aca="false">100*E34/(0.00000001+E33)</f>
        <v>5.74556213015752</v>
      </c>
      <c r="F35" s="1" t="n">
        <f aca="false">100*F34/(0.00000001+F33)</f>
        <v>5.84328358206775</v>
      </c>
      <c r="G35" s="1" t="n">
        <f aca="false">100*G34/(0.00000001+G33)</f>
        <v>5.80067189246472</v>
      </c>
      <c r="H35" s="1" t="n">
        <f aca="false">100*H34/(0.00000001+H33)</f>
        <v>5.56921970512201</v>
      </c>
      <c r="I35" s="1" t="n">
        <f aca="false">100*I34/(0.00000001+I33)</f>
        <v>5.58958001060293</v>
      </c>
      <c r="J35" s="1" t="n">
        <f aca="false">100*J34/(0.00000001+J33)</f>
        <v>5.80943738653473</v>
      </c>
      <c r="K35" s="1" t="n">
        <f aca="false">100*K34/(0.00000001+K33)</f>
        <v>5.47555077912157</v>
      </c>
      <c r="L35" s="1" t="n">
        <f aca="false">100*L34/(0.00000001+L33)</f>
        <v>5.40061006606304</v>
      </c>
      <c r="M35" s="1" t="n">
        <f aca="false">100*M34/(0.00000001+M33)</f>
        <v>5.29222972971185</v>
      </c>
      <c r="N35" s="1" t="n">
        <f aca="false">100*N34/(0.00000001+N33)</f>
        <v>5.42462039042611</v>
      </c>
      <c r="P35" s="1" t="n">
        <f aca="false">100*P34/P33</f>
        <v>5.74841849148419</v>
      </c>
      <c r="Q35" s="12" t="n">
        <f aca="false">100/P35</f>
        <v>17.3960890544316</v>
      </c>
    </row>
    <row r="36" s="3" customFormat="true" ht="14.1" hidden="false" customHeight="false" outlineLevel="0" collapsed="false">
      <c r="C36" s="3" t="n">
        <f aca="false">100/(C35+0.00000000001)</f>
        <v>13.3094251944969</v>
      </c>
      <c r="D36" s="3" t="n">
        <f aca="false">100/(D35+0.00000000001)</f>
        <v>18.4370657850745</v>
      </c>
      <c r="E36" s="3" t="n">
        <f aca="false">100/(E35+0.00000000001)</f>
        <v>17.4047373841704</v>
      </c>
      <c r="F36" s="3" t="n">
        <f aca="false">100/(F35+0.00000000001)</f>
        <v>17.113665389562</v>
      </c>
      <c r="G36" s="3" t="n">
        <f aca="false">100/(G35+0.00000000001)</f>
        <v>17.239382239449</v>
      </c>
      <c r="H36" s="3" t="n">
        <f aca="false">100/(H35+0.00000000001)</f>
        <v>17.9558367768918</v>
      </c>
      <c r="I36" s="3" t="n">
        <f aca="false">100/(I35+0.00000000001)</f>
        <v>17.8904318052752</v>
      </c>
      <c r="J36" s="3" t="n">
        <f aca="false">100/(J35+0.00000000001)</f>
        <v>17.2133708216927</v>
      </c>
      <c r="K36" s="3" t="n">
        <f aca="false">100/(K35+0.00000000001)</f>
        <v>18.2630029441276</v>
      </c>
      <c r="L36" s="3" t="n">
        <f aca="false">100/(L35+0.00000000001)</f>
        <v>18.5164266215415</v>
      </c>
      <c r="M36" s="3" t="n">
        <f aca="false">100/(M35+0.00000000001)</f>
        <v>18.8956271944105</v>
      </c>
      <c r="N36" s="3" t="n">
        <f aca="false">100/(N35+0.00000000001)</f>
        <v>18.4344696591683</v>
      </c>
      <c r="P36" s="1"/>
      <c r="Q36" s="4"/>
    </row>
    <row r="37" s="1" customFormat="true" ht="18.9" hidden="false" customHeight="false" outlineLevel="0" collapsed="false">
      <c r="A37" s="1" t="s">
        <v>37</v>
      </c>
      <c r="C37" s="1" t="n">
        <f aca="false">SUM(C3:C12)</f>
        <v>442.99</v>
      </c>
      <c r="D37" s="1" t="n">
        <f aca="false">SUM(D3:D12)</f>
        <v>450.37</v>
      </c>
      <c r="E37" s="1" t="n">
        <f aca="false">SUM(E3:E12)</f>
        <v>381.46</v>
      </c>
      <c r="F37" s="1" t="n">
        <f aca="false">SUM(F3:F12)</f>
        <v>386.51</v>
      </c>
      <c r="G37" s="1" t="n">
        <f aca="false">SUM(G3:G12)</f>
        <v>302.38</v>
      </c>
      <c r="H37" s="1" t="n">
        <f aca="false">SUM(H3:H12)</f>
        <v>1031.9</v>
      </c>
      <c r="I37" s="1" t="n">
        <f aca="false">SUM(I3:I12)</f>
        <v>697.65</v>
      </c>
      <c r="J37" s="1" t="n">
        <f aca="false">SUM(J3:J12)</f>
        <v>285.23</v>
      </c>
      <c r="K37" s="1" t="n">
        <f aca="false">SUM(K3:K12)</f>
        <v>291.61</v>
      </c>
      <c r="L37" s="1" t="n">
        <f aca="false">SUM(L3:L12)</f>
        <v>311.27</v>
      </c>
      <c r="M37" s="1" t="n">
        <f aca="false">SUM(M3:M12)</f>
        <v>369.23</v>
      </c>
      <c r="N37" s="1" t="n">
        <f aca="false">SUM(N3:N12)</f>
        <v>291.53</v>
      </c>
      <c r="P37" s="5" t="n">
        <f aca="false">SUM(C37:N37)</f>
        <v>5242.13</v>
      </c>
      <c r="Q37" s="12"/>
      <c r="R37" s="13" t="n">
        <f aca="false">P37/P33</f>
        <v>0.182208202989225</v>
      </c>
    </row>
    <row r="39" customFormat="false" ht="16.5" hidden="false" customHeight="false" outlineLevel="0" collapsed="false">
      <c r="A39" s="0" t="s">
        <v>38</v>
      </c>
      <c r="P39" s="5" t="n">
        <f aca="false">P6+P7+P8+P9+P10+P11+P12</f>
        <v>3307.61</v>
      </c>
      <c r="R39" s="7" t="n">
        <f aca="false">P39/P33</f>
        <v>0.114967327076816</v>
      </c>
    </row>
    <row r="40" customFormat="false" ht="16.5" hidden="false" customHeight="false" outlineLevel="0" collapsed="false">
      <c r="Q40" s="2" t="n">
        <f aca="false">P37/12</f>
        <v>436.844166666667</v>
      </c>
    </row>
    <row r="41" customFormat="false" ht="16.5" hidden="false" customHeight="false" outlineLevel="0" collapsed="false">
      <c r="Q41" s="2" t="n">
        <f aca="false">760*0.58+0.42*28000/12*0.25+20</f>
        <v>705.8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4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3" activeCellId="0" sqref="C13"/>
    </sheetView>
  </sheetViews>
  <sheetFormatPr defaultRowHeight="16.5"/>
  <cols>
    <col collapsed="false" hidden="false" max="1" min="1" style="0" width="21.0612244897959"/>
    <col collapsed="false" hidden="false" max="15" min="2" style="0" width="11.5663265306122"/>
    <col collapsed="false" hidden="false" max="16" min="16" style="5" width="11.5663265306122"/>
    <col collapsed="false" hidden="false" max="17" min="17" style="2" width="9.75510204081633"/>
    <col collapsed="false" hidden="false" max="18" min="18" style="0" width="13.3826530612245"/>
    <col collapsed="false" hidden="false" max="1025" min="19" style="0" width="11.5663265306122"/>
  </cols>
  <sheetData>
    <row r="1" customFormat="false" ht="16.5" hidden="false" customHeight="false" outlineLevel="0" collapsed="false">
      <c r="A1" s="0" t="n">
        <v>2012</v>
      </c>
      <c r="C1" s="6" t="s">
        <v>4</v>
      </c>
      <c r="D1" s="6" t="s">
        <v>5</v>
      </c>
      <c r="E1" s="0" t="s">
        <v>6</v>
      </c>
      <c r="F1" s="0" t="s">
        <v>7</v>
      </c>
      <c r="G1" s="0" t="s">
        <v>8</v>
      </c>
      <c r="H1" s="0" t="s">
        <v>9</v>
      </c>
      <c r="I1" s="0" t="s">
        <v>10</v>
      </c>
      <c r="J1" s="0" t="s">
        <v>11</v>
      </c>
      <c r="K1" s="0" t="s">
        <v>12</v>
      </c>
      <c r="L1" s="0" t="s">
        <v>13</v>
      </c>
      <c r="M1" s="0" t="s">
        <v>14</v>
      </c>
      <c r="N1" s="0" t="s">
        <v>15</v>
      </c>
      <c r="P1" s="5" t="s">
        <v>16</v>
      </c>
      <c r="Q1" s="2" t="s">
        <v>17</v>
      </c>
    </row>
    <row r="3" customFormat="false" ht="16.5" hidden="false" customHeight="false" outlineLevel="0" collapsed="false">
      <c r="A3" s="0" t="s">
        <v>18</v>
      </c>
      <c r="C3" s="0" t="n">
        <v>38</v>
      </c>
      <c r="D3" s="7" t="n">
        <f aca="false">C3</f>
        <v>38</v>
      </c>
      <c r="E3" s="7" t="n">
        <f aca="false">D3</f>
        <v>38</v>
      </c>
      <c r="F3" s="7" t="n">
        <f aca="false">E3</f>
        <v>38</v>
      </c>
      <c r="G3" s="7" t="n">
        <f aca="false">F3</f>
        <v>38</v>
      </c>
      <c r="H3" s="7" t="n">
        <f aca="false">G3</f>
        <v>38</v>
      </c>
      <c r="I3" s="7" t="n">
        <v>42</v>
      </c>
      <c r="J3" s="7" t="n">
        <f aca="false">I3</f>
        <v>42</v>
      </c>
      <c r="K3" s="7" t="n">
        <f aca="false">J3</f>
        <v>42</v>
      </c>
      <c r="L3" s="7" t="n">
        <f aca="false">K3</f>
        <v>42</v>
      </c>
      <c r="M3" s="7" t="n">
        <f aca="false">L3</f>
        <v>42</v>
      </c>
      <c r="N3" s="7" t="n">
        <f aca="false">M3</f>
        <v>42</v>
      </c>
      <c r="P3" s="5" t="n">
        <f aca="false">SUM(C3:N3)</f>
        <v>480</v>
      </c>
      <c r="Q3" s="2" t="n">
        <f aca="false">100*P3/$P$37</f>
        <v>6.35180252245958</v>
      </c>
      <c r="R3" s="8" t="n">
        <f aca="false">$P$37*Q3/100</f>
        <v>480</v>
      </c>
      <c r="S3" s="0" t="n">
        <f aca="false">R3/35000</f>
        <v>0.0137142857142857</v>
      </c>
    </row>
    <row r="4" customFormat="false" ht="16.5" hidden="false" customHeight="false" outlineLevel="0" collapsed="false">
      <c r="A4" s="0" t="s">
        <v>19</v>
      </c>
      <c r="C4" s="0" t="n">
        <v>111</v>
      </c>
      <c r="D4" s="7" t="n">
        <f aca="false">C4</f>
        <v>111</v>
      </c>
      <c r="E4" s="7" t="n">
        <f aca="false">D4</f>
        <v>111</v>
      </c>
      <c r="F4" s="7" t="n">
        <f aca="false">E4</f>
        <v>111</v>
      </c>
      <c r="G4" s="7" t="n">
        <f aca="false">F4</f>
        <v>111</v>
      </c>
      <c r="H4" s="7" t="n">
        <f aca="false">G4</f>
        <v>111</v>
      </c>
      <c r="I4" s="7" t="n">
        <f aca="false">H4</f>
        <v>111</v>
      </c>
      <c r="J4" s="7" t="n">
        <f aca="false">I4</f>
        <v>111</v>
      </c>
      <c r="K4" s="7" t="n">
        <f aca="false">J4</f>
        <v>111</v>
      </c>
      <c r="L4" s="7" t="n">
        <f aca="false">K4</f>
        <v>111</v>
      </c>
      <c r="M4" s="7" t="n">
        <f aca="false">L4</f>
        <v>111</v>
      </c>
      <c r="N4" s="7" t="n">
        <f aca="false">M4</f>
        <v>111</v>
      </c>
      <c r="P4" s="5" t="n">
        <f aca="false">SUM(C4:N4)</f>
        <v>1332</v>
      </c>
      <c r="Q4" s="2" t="n">
        <f aca="false">100*P4/$P$37</f>
        <v>17.6262519998253</v>
      </c>
      <c r="R4" s="8" t="n">
        <f aca="false">$P$37*Q4/100</f>
        <v>1332</v>
      </c>
      <c r="S4" s="0" t="n">
        <f aca="false">R4/35000</f>
        <v>0.0380571428571429</v>
      </c>
    </row>
    <row r="5" customFormat="false" ht="16.5" hidden="false" customHeight="false" outlineLevel="0" collapsed="false">
      <c r="A5" s="0" t="s">
        <v>20</v>
      </c>
      <c r="C5" s="0" t="n">
        <v>90</v>
      </c>
      <c r="P5" s="5" t="n">
        <f aca="false">SUM(C5:N5)</f>
        <v>90</v>
      </c>
      <c r="Q5" s="2" t="n">
        <f aca="false">100*P5/$P$37</f>
        <v>1.19096297296117</v>
      </c>
      <c r="R5" s="8" t="n">
        <f aca="false">$P$37*Q5/100</f>
        <v>90</v>
      </c>
      <c r="S5" s="0" t="n">
        <f aca="false">R5/35000</f>
        <v>0.00257142857142857</v>
      </c>
    </row>
    <row r="6" customFormat="false" ht="16.5" hidden="false" customHeight="false" outlineLevel="0" collapsed="false">
      <c r="A6" s="0" t="s">
        <v>21</v>
      </c>
      <c r="C6" s="0" t="n">
        <v>2000</v>
      </c>
      <c r="D6" s="7" t="n">
        <v>0</v>
      </c>
      <c r="E6" s="7" t="n">
        <f aca="false">D6</f>
        <v>0</v>
      </c>
      <c r="F6" s="7" t="n">
        <f aca="false">E6</f>
        <v>0</v>
      </c>
      <c r="G6" s="7" t="n">
        <f aca="false">F6</f>
        <v>0</v>
      </c>
      <c r="H6" s="7" t="n">
        <f aca="false">G6</f>
        <v>0</v>
      </c>
      <c r="I6" s="7" t="n">
        <f aca="false">H6</f>
        <v>0</v>
      </c>
      <c r="J6" s="7" t="n">
        <f aca="false">I6</f>
        <v>0</v>
      </c>
      <c r="K6" s="7" t="n">
        <f aca="false">J6</f>
        <v>0</v>
      </c>
      <c r="L6" s="7" t="n">
        <f aca="false">K6</f>
        <v>0</v>
      </c>
      <c r="M6" s="7" t="n">
        <f aca="false">L6</f>
        <v>0</v>
      </c>
      <c r="N6" s="7" t="n">
        <f aca="false">M6</f>
        <v>0</v>
      </c>
      <c r="P6" s="5" t="n">
        <v>2000</v>
      </c>
      <c r="Q6" s="2" t="n">
        <f aca="false">100*P6/$P$37</f>
        <v>26.4658438435816</v>
      </c>
      <c r="R6" s="8" t="n">
        <f aca="false">$P$37*Q6/100</f>
        <v>2000</v>
      </c>
      <c r="S6" s="0" t="n">
        <f aca="false">R6/35000</f>
        <v>0.0571428571428571</v>
      </c>
    </row>
    <row r="7" customFormat="false" ht="16.5" hidden="false" customHeight="false" outlineLevel="0" collapsed="false">
      <c r="A7" s="0" t="s">
        <v>22</v>
      </c>
      <c r="E7" s="0" t="n">
        <v>9.5</v>
      </c>
      <c r="F7" s="0" t="n">
        <v>9.5</v>
      </c>
      <c r="H7" s="0" t="n">
        <v>9.5</v>
      </c>
      <c r="J7" s="0" t="n">
        <v>9.5</v>
      </c>
      <c r="M7" s="0" t="n">
        <v>10.5</v>
      </c>
      <c r="N7" s="0" t="n">
        <v>10.5</v>
      </c>
      <c r="P7" s="5" t="n">
        <f aca="false">SUM(C7:N7)</f>
        <v>59</v>
      </c>
      <c r="Q7" s="2" t="n">
        <f aca="false">100*P7/$P$37</f>
        <v>0.780742393385656</v>
      </c>
      <c r="R7" s="8" t="n">
        <f aca="false">$P$37*Q7/100</f>
        <v>59</v>
      </c>
      <c r="S7" s="0" t="n">
        <f aca="false">R7/35000</f>
        <v>0.00168571428571429</v>
      </c>
    </row>
    <row r="8" customFormat="false" ht="16.5" hidden="false" customHeight="false" outlineLevel="0" collapsed="false">
      <c r="A8" s="0" t="s">
        <v>23</v>
      </c>
      <c r="D8" s="0" t="n">
        <v>0</v>
      </c>
      <c r="F8" s="0" t="n">
        <v>0</v>
      </c>
      <c r="M8" s="0" t="n">
        <v>0</v>
      </c>
      <c r="P8" s="5" t="n">
        <f aca="false">SUM(C8:N8)</f>
        <v>0</v>
      </c>
      <c r="Q8" s="2" t="n">
        <f aca="false">100*P8/$P$37</f>
        <v>0</v>
      </c>
      <c r="R8" s="8" t="n">
        <f aca="false">$P$37*Q8/100</f>
        <v>0</v>
      </c>
      <c r="S8" s="0" t="n">
        <f aca="false">R8/35000</f>
        <v>0</v>
      </c>
    </row>
    <row r="9" customFormat="false" ht="16.5" hidden="false" customHeight="false" outlineLevel="0" collapsed="false">
      <c r="A9" s="0" t="s">
        <v>24</v>
      </c>
      <c r="I9" s="0" t="n">
        <v>850</v>
      </c>
      <c r="J9" s="0" t="n">
        <v>0</v>
      </c>
      <c r="K9" s="0" t="n">
        <v>0</v>
      </c>
      <c r="L9" s="0" t="n">
        <v>550</v>
      </c>
      <c r="N9" s="0" t="n">
        <v>0</v>
      </c>
      <c r="P9" s="5" t="n">
        <f aca="false">SUM(C9:N9)</f>
        <v>1400</v>
      </c>
      <c r="Q9" s="2" t="n">
        <f aca="false">100*(P9+P10)/$P$37</f>
        <v>18.5260906905071</v>
      </c>
      <c r="R9" s="8" t="n">
        <f aca="false">$P$37*Q9/100</f>
        <v>1400</v>
      </c>
      <c r="S9" s="0" t="n">
        <f aca="false">R9/35000</f>
        <v>0.04</v>
      </c>
    </row>
    <row r="10" customFormat="false" ht="16.5" hidden="false" customHeight="false" outlineLevel="0" collapsed="false">
      <c r="A10" s="0" t="s">
        <v>25</v>
      </c>
      <c r="P10" s="5" t="n">
        <f aca="false">SUM(C10:N10)</f>
        <v>0</v>
      </c>
    </row>
    <row r="11" customFormat="false" ht="16.5" hidden="false" customHeight="false" outlineLevel="0" collapsed="false">
      <c r="N11" s="0" t="s">
        <v>26</v>
      </c>
      <c r="P11" s="5" t="n">
        <f aca="false">SUM(C11:N11)</f>
        <v>0</v>
      </c>
    </row>
    <row r="12" s="8" customFormat="true" ht="16.5" hidden="false" customHeight="false" outlineLevel="0" collapsed="false">
      <c r="A12" s="8" t="s">
        <v>27</v>
      </c>
      <c r="C12" s="9" t="n">
        <f aca="false">C13+C16+C19+C22+C25+C28</f>
        <v>157.74</v>
      </c>
      <c r="D12" s="9" t="n">
        <f aca="false">D13+D16+D19+D22+D25+D28</f>
        <v>76.71</v>
      </c>
      <c r="E12" s="9" t="n">
        <f aca="false">E13+E16+E19+E22+E25+E28</f>
        <v>222.61</v>
      </c>
      <c r="F12" s="9" t="n">
        <f aca="false">F13+F16+F19+F22+F25+F28</f>
        <v>227.5</v>
      </c>
      <c r="G12" s="9" t="n">
        <f aca="false">G13+G16+G19+G22+G25+G28</f>
        <v>142.29</v>
      </c>
      <c r="H12" s="9" t="n">
        <f aca="false">H13+H16+H19+H22+H25+H28</f>
        <v>277.68</v>
      </c>
      <c r="I12" s="9" t="n">
        <f aca="false">I13+I16+I19+I22+I25+I28</f>
        <v>221.29</v>
      </c>
      <c r="J12" s="9" t="n">
        <f aca="false">J13+J16+J19+J22+J25+J28</f>
        <v>154.67</v>
      </c>
      <c r="K12" s="9" t="n">
        <f aca="false">K13+K16+K19+K22+K25+K28</f>
        <v>148.08</v>
      </c>
      <c r="L12" s="9" t="n">
        <f aca="false">L13+L16+L19+L22+L25+L28</f>
        <v>215.27</v>
      </c>
      <c r="M12" s="9" t="n">
        <f aca="false">M13+M16+M19+M22+M25+M28</f>
        <v>209.48</v>
      </c>
      <c r="N12" s="9" t="n">
        <f aca="false">N13+N16+N19+N22+N25+N28</f>
        <v>142.59</v>
      </c>
      <c r="P12" s="10" t="n">
        <f aca="false">SUM(C12:N12)</f>
        <v>2195.91</v>
      </c>
      <c r="Q12" s="2" t="n">
        <f aca="false">100*P12/$P$37</f>
        <v>29.0583055772796</v>
      </c>
      <c r="R12" s="8" t="n">
        <f aca="false">$P$37*Q12/100</f>
        <v>2195.91</v>
      </c>
      <c r="S12" s="0" t="n">
        <f aca="false">R12/35000</f>
        <v>0.0627402857142857</v>
      </c>
    </row>
    <row r="13" customFormat="false" ht="16.5" hidden="false" customHeight="false" outlineLevel="0" collapsed="false">
      <c r="A13" s="0" t="n">
        <v>1</v>
      </c>
      <c r="B13" s="1" t="s">
        <v>28</v>
      </c>
      <c r="C13" s="0" t="n">
        <v>73.98</v>
      </c>
      <c r="D13" s="0" t="n">
        <v>76.71</v>
      </c>
      <c r="E13" s="0" t="n">
        <v>79.89</v>
      </c>
      <c r="F13" s="0" t="n">
        <v>71.46</v>
      </c>
      <c r="G13" s="0" t="n">
        <v>71.77</v>
      </c>
      <c r="H13" s="0" t="n">
        <v>53.2</v>
      </c>
      <c r="I13" s="0" t="n">
        <v>77.15</v>
      </c>
      <c r="J13" s="0" t="n">
        <v>80.33</v>
      </c>
      <c r="K13" s="0" t="n">
        <v>75.28</v>
      </c>
      <c r="L13" s="0" t="n">
        <v>72.05</v>
      </c>
      <c r="M13" s="0" t="n">
        <v>71.66</v>
      </c>
      <c r="N13" s="7" t="n">
        <v>72.05</v>
      </c>
    </row>
    <row r="14" customFormat="false" ht="16.5" hidden="false" customHeight="false" outlineLevel="0" collapsed="false">
      <c r="B14" s="1" t="s">
        <v>29</v>
      </c>
      <c r="C14" s="0" t="n">
        <v>215507</v>
      </c>
      <c r="D14" s="0" t="n">
        <v>218169</v>
      </c>
      <c r="E14" s="0" t="n">
        <v>219173</v>
      </c>
      <c r="F14" s="0" t="n">
        <v>222183</v>
      </c>
      <c r="G14" s="0" t="n">
        <v>225058</v>
      </c>
      <c r="H14" s="0" t="n">
        <v>226618</v>
      </c>
      <c r="I14" s="0" t="n">
        <v>230441</v>
      </c>
      <c r="J14" s="0" t="n">
        <v>233198</v>
      </c>
      <c r="K14" s="0" t="n">
        <v>235018</v>
      </c>
      <c r="L14" s="0" t="n">
        <v>236930</v>
      </c>
      <c r="M14" s="0" t="n">
        <v>239556</v>
      </c>
      <c r="N14" s="7" t="n">
        <v>242540</v>
      </c>
    </row>
    <row r="15" customFormat="false" ht="16.5" hidden="false" customHeight="false" outlineLevel="0" collapsed="false">
      <c r="B15" s="1" t="s">
        <v>30</v>
      </c>
      <c r="C15" s="0" t="n">
        <v>54.04</v>
      </c>
      <c r="D15" s="0" t="n">
        <v>52.58</v>
      </c>
      <c r="E15" s="0" t="n">
        <v>51.91</v>
      </c>
      <c r="F15" s="0" t="n">
        <v>50.72</v>
      </c>
      <c r="G15" s="0" t="n">
        <v>50.94</v>
      </c>
      <c r="H15" s="0" t="n">
        <v>36.82</v>
      </c>
      <c r="I15" s="0" t="n">
        <v>54.37</v>
      </c>
      <c r="J15" s="0" t="n">
        <v>50.99</v>
      </c>
      <c r="K15" s="0" t="n">
        <v>53.05</v>
      </c>
      <c r="L15" s="0" t="n">
        <v>52.63</v>
      </c>
      <c r="M15" s="0" t="n">
        <v>54.33</v>
      </c>
      <c r="N15" s="7" t="n">
        <v>54.21</v>
      </c>
    </row>
    <row r="16" customFormat="false" ht="16.5" hidden="false" customHeight="false" outlineLevel="0" collapsed="false">
      <c r="A16" s="0" t="n">
        <v>2</v>
      </c>
      <c r="C16" s="0" t="n">
        <v>34.75</v>
      </c>
      <c r="E16" s="0" t="n">
        <v>72.73</v>
      </c>
      <c r="F16" s="0" t="n">
        <v>73.96</v>
      </c>
      <c r="G16" s="0" t="n">
        <v>70.52</v>
      </c>
      <c r="H16" s="0" t="n">
        <v>73.62</v>
      </c>
      <c r="I16" s="0" t="n">
        <v>72.27</v>
      </c>
      <c r="J16" s="0" t="n">
        <v>74.34</v>
      </c>
      <c r="K16" s="0" t="n">
        <v>72.8</v>
      </c>
      <c r="L16" s="0" t="n">
        <v>74.19</v>
      </c>
      <c r="M16" s="3" t="n">
        <v>68.26</v>
      </c>
      <c r="N16" s="0" t="n">
        <v>70.54</v>
      </c>
    </row>
    <row r="17" customFormat="false" ht="16.5" hidden="false" customHeight="false" outlineLevel="0" collapsed="false">
      <c r="C17" s="0" t="n">
        <v>216449</v>
      </c>
      <c r="E17" s="0" t="n">
        <v>220214</v>
      </c>
      <c r="F17" s="0" t="n">
        <v>223149</v>
      </c>
      <c r="G17" s="0" t="n">
        <v>226009</v>
      </c>
      <c r="H17" s="0" t="n">
        <v>227523</v>
      </c>
      <c r="I17" s="0" t="n">
        <v>231324</v>
      </c>
      <c r="J17" s="0" t="n">
        <v>234097</v>
      </c>
      <c r="K17" s="0" t="n">
        <v>235911</v>
      </c>
      <c r="L17" s="0" t="n">
        <v>237816</v>
      </c>
      <c r="M17" s="3" t="n">
        <v>240633</v>
      </c>
      <c r="N17" s="0" t="n">
        <v>243481</v>
      </c>
    </row>
    <row r="18" customFormat="false" ht="16.5" hidden="false" customHeight="false" outlineLevel="0" collapsed="false">
      <c r="C18" s="0" t="n">
        <v>48</v>
      </c>
      <c r="E18" s="0" t="n">
        <v>51.99</v>
      </c>
      <c r="F18" s="0" t="n">
        <v>52.12</v>
      </c>
      <c r="G18" s="0" t="n">
        <v>50.05</v>
      </c>
      <c r="H18" s="0" t="n">
        <v>53</v>
      </c>
      <c r="I18" s="0" t="n">
        <v>52.03</v>
      </c>
      <c r="J18" s="0" t="n">
        <v>50.95</v>
      </c>
      <c r="K18" s="0" t="n">
        <v>51.67</v>
      </c>
      <c r="L18" s="0" t="n">
        <v>53.41</v>
      </c>
      <c r="M18" s="7" t="n">
        <v>51.75</v>
      </c>
      <c r="N18" s="0" t="n">
        <v>53.48</v>
      </c>
    </row>
    <row r="19" customFormat="false" ht="16.5" hidden="false" customHeight="false" outlineLevel="0" collapsed="false">
      <c r="A19" s="0" t="n">
        <v>3</v>
      </c>
      <c r="C19" s="0" t="n">
        <v>49.01</v>
      </c>
      <c r="E19" s="0" t="n">
        <v>69.99</v>
      </c>
      <c r="F19" s="0" t="n">
        <v>82.08</v>
      </c>
      <c r="H19" s="0" t="n">
        <v>78.09</v>
      </c>
      <c r="I19" s="0" t="n">
        <v>71.87</v>
      </c>
      <c r="L19" s="0" t="n">
        <v>69.03</v>
      </c>
      <c r="M19" s="0" t="n">
        <v>69.56</v>
      </c>
    </row>
    <row r="20" customFormat="false" ht="16.5" hidden="false" customHeight="false" outlineLevel="0" collapsed="false">
      <c r="C20" s="0" t="n">
        <v>217173</v>
      </c>
      <c r="E20" s="0" t="n">
        <v>221205</v>
      </c>
      <c r="F20" s="0" t="n">
        <v>224114</v>
      </c>
      <c r="H20" s="0" t="n">
        <v>228437</v>
      </c>
      <c r="I20" s="0" t="n">
        <v>232289</v>
      </c>
      <c r="L20" s="0" t="n">
        <v>238752</v>
      </c>
      <c r="M20" s="0" t="n">
        <v>241573</v>
      </c>
    </row>
    <row r="21" customFormat="false" ht="16.5" hidden="false" customHeight="false" outlineLevel="0" collapsed="false">
      <c r="C21" s="0" t="n">
        <v>36.06</v>
      </c>
      <c r="E21" s="0" t="n">
        <v>50.39</v>
      </c>
      <c r="F21" s="0" t="n">
        <v>51.48</v>
      </c>
      <c r="H21" s="0" t="n">
        <v>55.42</v>
      </c>
      <c r="I21" s="0" t="n">
        <v>71.87</v>
      </c>
      <c r="L21" s="0" t="n">
        <v>51.94</v>
      </c>
      <c r="M21" s="0" t="n">
        <v>51.95</v>
      </c>
    </row>
    <row r="22" customFormat="false" ht="16.5" hidden="false" customHeight="false" outlineLevel="0" collapsed="false">
      <c r="A22" s="0" t="n">
        <v>4</v>
      </c>
      <c r="H22" s="0" t="n">
        <v>72.77</v>
      </c>
    </row>
    <row r="23" customFormat="false" ht="16.5" hidden="false" customHeight="false" outlineLevel="0" collapsed="false">
      <c r="H23" s="0" t="n">
        <v>229403</v>
      </c>
    </row>
    <row r="24" customFormat="false" ht="16.5" hidden="false" customHeight="false" outlineLevel="0" collapsed="false">
      <c r="H24" s="0" t="n">
        <v>52.39</v>
      </c>
    </row>
    <row r="25" customFormat="false" ht="16.5" hidden="false" customHeight="false" outlineLevel="0" collapsed="false">
      <c r="A25" s="0" t="n">
        <v>5</v>
      </c>
    </row>
    <row r="28" customFormat="false" ht="16.5" hidden="false" customHeight="false" outlineLevel="0" collapsed="false">
      <c r="A28" s="0" t="n">
        <v>6</v>
      </c>
    </row>
    <row r="31" customFormat="false" ht="16.5" hidden="false" customHeight="false" outlineLevel="0" collapsed="false">
      <c r="A31" s="0" t="s">
        <v>31</v>
      </c>
      <c r="B31" s="0" t="n">
        <v>214513</v>
      </c>
      <c r="C31" s="7" t="n">
        <f aca="false">MAX(C14,C17,C20,C23,C26,C29,B31)</f>
        <v>217173</v>
      </c>
      <c r="D31" s="7" t="n">
        <f aca="false">MAX(D14,D17,D20,D23,D26,D29,C31)</f>
        <v>218169</v>
      </c>
      <c r="E31" s="7" t="n">
        <f aca="false">MAX(E14,E17,E20,E23,E26,E29,D31)</f>
        <v>221205</v>
      </c>
      <c r="F31" s="7" t="n">
        <f aca="false">MAX(F14,F17,F20,F23,F26,F29,E31)</f>
        <v>224114</v>
      </c>
      <c r="G31" s="7" t="n">
        <f aca="false">MAX(G14,G17,G20,G23,G26,G29,F31)</f>
        <v>226009</v>
      </c>
      <c r="H31" s="7" t="n">
        <f aca="false">MAX(H14,H17,H20,H23,H26,H29,G31)</f>
        <v>229403</v>
      </c>
      <c r="I31" s="7" t="n">
        <f aca="false">MAX(I14,I17,I20,I23,I26,I29,H31)</f>
        <v>232289</v>
      </c>
      <c r="J31" s="7" t="n">
        <f aca="false">MAX(J14,J17,J20,J23,J26,J29,I31)</f>
        <v>234097</v>
      </c>
      <c r="K31" s="7" t="n">
        <f aca="false">MAX(K14,K17,K20,K23,K26,K29,J31)</f>
        <v>235911</v>
      </c>
      <c r="L31" s="7" t="n">
        <f aca="false">MAX(L14,L17,L20,L23,L26,L29,K31)</f>
        <v>238752</v>
      </c>
      <c r="M31" s="7" t="n">
        <f aca="false">MAX(M14,M17,M20,M23,M26,M29,L31)</f>
        <v>241573</v>
      </c>
      <c r="N31" s="7" t="n">
        <f aca="false">MAX(N14,N17,N20,N23,N26,N29,M31)</f>
        <v>243481</v>
      </c>
    </row>
    <row r="32" customFormat="false" ht="16.5" hidden="false" customHeight="false" outlineLevel="0" collapsed="false">
      <c r="A32" s="0" t="s">
        <v>32</v>
      </c>
      <c r="C32" s="7" t="n">
        <f aca="false">B31</f>
        <v>214513</v>
      </c>
      <c r="D32" s="7" t="n">
        <f aca="false">C31</f>
        <v>217173</v>
      </c>
      <c r="E32" s="7" t="n">
        <f aca="false">D31</f>
        <v>218169</v>
      </c>
      <c r="F32" s="7" t="n">
        <f aca="false">E31</f>
        <v>221205</v>
      </c>
      <c r="G32" s="7" t="n">
        <f aca="false">F31</f>
        <v>224114</v>
      </c>
      <c r="H32" s="7" t="n">
        <f aca="false">G31</f>
        <v>226009</v>
      </c>
      <c r="I32" s="7" t="n">
        <f aca="false">H31</f>
        <v>229403</v>
      </c>
      <c r="J32" s="7" t="n">
        <f aca="false">I31</f>
        <v>232289</v>
      </c>
      <c r="K32" s="7" t="n">
        <f aca="false">J31</f>
        <v>234097</v>
      </c>
      <c r="L32" s="7" t="n">
        <f aca="false">K31</f>
        <v>235911</v>
      </c>
      <c r="M32" s="7" t="n">
        <f aca="false">L31</f>
        <v>238752</v>
      </c>
      <c r="N32" s="7" t="n">
        <f aca="false">M31</f>
        <v>241573</v>
      </c>
    </row>
    <row r="33" s="1" customFormat="true" ht="16.5" hidden="false" customHeight="false" outlineLevel="0" collapsed="false">
      <c r="A33" s="1" t="s">
        <v>33</v>
      </c>
      <c r="C33" s="1" t="n">
        <f aca="false">C31-C32</f>
        <v>2660</v>
      </c>
      <c r="D33" s="1" t="n">
        <f aca="false">D31-D32</f>
        <v>996</v>
      </c>
      <c r="E33" s="1" t="n">
        <f aca="false">E31-E32</f>
        <v>3036</v>
      </c>
      <c r="F33" s="1" t="n">
        <f aca="false">F31-F32</f>
        <v>2909</v>
      </c>
      <c r="G33" s="1" t="n">
        <f aca="false">G31-G32</f>
        <v>1895</v>
      </c>
      <c r="H33" s="1" t="n">
        <f aca="false">H31-H32</f>
        <v>3394</v>
      </c>
      <c r="I33" s="1" t="n">
        <f aca="false">I31-I32</f>
        <v>2886</v>
      </c>
      <c r="J33" s="1" t="n">
        <f aca="false">J31-J32</f>
        <v>1808</v>
      </c>
      <c r="K33" s="1" t="n">
        <f aca="false">K31-K32</f>
        <v>1814</v>
      </c>
      <c r="L33" s="1" t="n">
        <f aca="false">L31-L32</f>
        <v>2841</v>
      </c>
      <c r="M33" s="1" t="n">
        <f aca="false">M31-M32</f>
        <v>2821</v>
      </c>
      <c r="N33" s="1" t="n">
        <f aca="false">N31-N32</f>
        <v>1908</v>
      </c>
      <c r="P33" s="5" t="n">
        <f aca="false">SUM(C33:N33)+1</f>
        <v>28969</v>
      </c>
      <c r="Q33" s="12"/>
      <c r="R33" s="1" t="s">
        <v>34</v>
      </c>
    </row>
    <row r="34" s="1" customFormat="true" ht="16.5" hidden="false" customHeight="false" outlineLevel="0" collapsed="false">
      <c r="A34" s="1" t="s">
        <v>35</v>
      </c>
      <c r="C34" s="1" t="n">
        <f aca="false">SUM(C15,C18,C21,D15,C27,C30)</f>
        <v>190.68</v>
      </c>
      <c r="D34" s="1" t="n">
        <f aca="false">SUM(D15,D18,D21,D24,D27,D30)</f>
        <v>52.58</v>
      </c>
      <c r="E34" s="1" t="n">
        <f aca="false">SUM(E15,E18,E21,E24,E27,E30)</f>
        <v>154.29</v>
      </c>
      <c r="F34" s="1" t="n">
        <f aca="false">SUM(F15,F18,F21,F24,F27,F30)</f>
        <v>154.32</v>
      </c>
      <c r="G34" s="1" t="n">
        <f aca="false">SUM(G15,G18,G21,G24,G27,G30)</f>
        <v>100.99</v>
      </c>
      <c r="H34" s="1" t="n">
        <f aca="false">SUM(H15,H18,H21,H24,H27,H30)</f>
        <v>197.63</v>
      </c>
      <c r="I34" s="1" t="n">
        <f aca="false">SUM(I15,I18,I21,I24,I27,I30)</f>
        <v>178.27</v>
      </c>
      <c r="J34" s="1" t="n">
        <f aca="false">SUM(J15,J18,J21,J24,J27,J30)</f>
        <v>101.94</v>
      </c>
      <c r="K34" s="1" t="n">
        <f aca="false">SUM(K15,K18,K21,K24,K27,K30)</f>
        <v>104.72</v>
      </c>
      <c r="L34" s="1" t="n">
        <f aca="false">SUM(L15,L18,L21,L24,L27,L30)</f>
        <v>157.98</v>
      </c>
      <c r="M34" s="1" t="n">
        <f aca="false">SUM(M15,M18,M21,M24,M27,M30)</f>
        <v>158.03</v>
      </c>
      <c r="N34" s="1" t="n">
        <f aca="false">SUM(N15,N18,N21,N24,N27,N30)</f>
        <v>107.69</v>
      </c>
      <c r="P34" s="5" t="n">
        <f aca="false">SUM(C34:N34)+1</f>
        <v>1660.12</v>
      </c>
      <c r="Q34" s="12"/>
    </row>
    <row r="35" s="1" customFormat="true" ht="14.1" hidden="false" customHeight="false" outlineLevel="0" collapsed="false">
      <c r="A35" s="1" t="s">
        <v>36</v>
      </c>
      <c r="C35" s="1" t="n">
        <f aca="false">100*C34/(0.00000001+C33)</f>
        <v>7.16842105260463</v>
      </c>
      <c r="D35" s="1" t="n">
        <f aca="false">100*D34/(0.00000001+D33)</f>
        <v>5.27911646581045</v>
      </c>
      <c r="E35" s="1" t="n">
        <f aca="false">100*E34/(0.00000001+E33)</f>
        <v>5.08201581025994</v>
      </c>
      <c r="F35" s="1" t="n">
        <f aca="false">100*F34/(0.00000001+F33)</f>
        <v>5.30491577859985</v>
      </c>
      <c r="G35" s="1" t="n">
        <f aca="false">100*G34/(0.00000001+G33)</f>
        <v>5.32928759891647</v>
      </c>
      <c r="H35" s="1" t="n">
        <f aca="false">100*H34/(0.00000001+H33)</f>
        <v>5.82292280493276</v>
      </c>
      <c r="I35" s="1" t="n">
        <f aca="false">100*I34/(0.00000001+I33)</f>
        <v>6.17706167704027</v>
      </c>
      <c r="J35" s="1" t="n">
        <f aca="false">100*J34/(0.00000001+J33)</f>
        <v>5.638274336252</v>
      </c>
      <c r="K35" s="1" t="n">
        <f aca="false">100*K34/(0.00000001+K33)</f>
        <v>5.77287761849078</v>
      </c>
      <c r="L35" s="1" t="n">
        <f aca="false">100*L34/(0.00000001+L33)</f>
        <v>5.5607180570026</v>
      </c>
      <c r="M35" s="1" t="n">
        <f aca="false">100*M34/(0.00000001+M33)</f>
        <v>5.60191421479758</v>
      </c>
      <c r="N35" s="1" t="n">
        <f aca="false">100*N34/(0.00000001+N33)</f>
        <v>5.64412997900606</v>
      </c>
      <c r="P35" s="1" t="n">
        <f aca="false">100*P34/P33</f>
        <v>5.73067762090511</v>
      </c>
      <c r="Q35" s="12" t="n">
        <f aca="false">100/P35</f>
        <v>17.4499433775872</v>
      </c>
    </row>
    <row r="36" s="3" customFormat="true" ht="14.1" hidden="false" customHeight="false" outlineLevel="0" collapsed="false">
      <c r="C36" s="3" t="n">
        <f aca="false">100/(C35+0.00000000001)</f>
        <v>13.950073421472</v>
      </c>
      <c r="D36" s="3" t="n">
        <f aca="false">100/(D35+0.00000000001)</f>
        <v>18.9425637125925</v>
      </c>
      <c r="E36" s="3" t="n">
        <f aca="false">100/(E35+0.00000000001)</f>
        <v>19.6772311880486</v>
      </c>
      <c r="F36" s="3" t="n">
        <f aca="false">100/(F35+0.00000000001)</f>
        <v>18.8504406428494</v>
      </c>
      <c r="G36" s="3" t="n">
        <f aca="false">100/(G35+0.00000000001)</f>
        <v>18.7642340826462</v>
      </c>
      <c r="H36" s="3" t="n">
        <f aca="false">100/(H35+0.00000000001)</f>
        <v>17.1735060466739</v>
      </c>
      <c r="I36" s="3" t="n">
        <f aca="false">100/(I35+0.00000000001)</f>
        <v>16.1889269086516</v>
      </c>
      <c r="J36" s="3" t="n">
        <f aca="false">100/(J35+0.00000000001)</f>
        <v>17.7359230920816</v>
      </c>
      <c r="K36" s="3" t="n">
        <f aca="false">100/(K35+0.00000000001)</f>
        <v>17.3223834989196</v>
      </c>
      <c r="L36" s="3" t="n">
        <f aca="false">100/(L35+0.00000000001)</f>
        <v>17.983289023958</v>
      </c>
      <c r="M36" s="3" t="n">
        <f aca="false">100/(M35+0.00000000001)</f>
        <v>17.8510409416248</v>
      </c>
      <c r="N36" s="3" t="n">
        <f aca="false">100/(N35+0.00000000001)</f>
        <v>17.7175225184011</v>
      </c>
      <c r="P36" s="3" t="n">
        <f aca="false">100/(P35+0.00000000001)</f>
        <v>17.4499433775567</v>
      </c>
      <c r="Q36" s="4"/>
    </row>
    <row r="37" s="1" customFormat="true" ht="18.9" hidden="false" customHeight="false" outlineLevel="0" collapsed="false">
      <c r="A37" s="1" t="s">
        <v>37</v>
      </c>
      <c r="C37" s="1" t="n">
        <f aca="false">SUM(C3:C12)</f>
        <v>2396.74</v>
      </c>
      <c r="D37" s="1" t="n">
        <f aca="false">SUM(D3:D12)</f>
        <v>225.71</v>
      </c>
      <c r="E37" s="1" t="n">
        <f aca="false">SUM(E3:E12)</f>
        <v>381.11</v>
      </c>
      <c r="F37" s="1" t="n">
        <f aca="false">SUM(F3:F12)</f>
        <v>386</v>
      </c>
      <c r="G37" s="1" t="n">
        <f aca="false">SUM(G3:G12)</f>
        <v>291.29</v>
      </c>
      <c r="H37" s="1" t="n">
        <f aca="false">SUM(H3:H12)</f>
        <v>436.18</v>
      </c>
      <c r="I37" s="1" t="n">
        <f aca="false">SUM(I3:I12)</f>
        <v>1224.29</v>
      </c>
      <c r="J37" s="1" t="n">
        <f aca="false">SUM(J3:J12)</f>
        <v>317.17</v>
      </c>
      <c r="K37" s="1" t="n">
        <f aca="false">SUM(K3:K12)</f>
        <v>301.08</v>
      </c>
      <c r="L37" s="1" t="n">
        <f aca="false">SUM(L3:L12)</f>
        <v>918.27</v>
      </c>
      <c r="M37" s="1" t="n">
        <f aca="false">SUM(M3:M12)</f>
        <v>372.98</v>
      </c>
      <c r="N37" s="1" t="n">
        <f aca="false">SUM(N3:N12)</f>
        <v>306.09</v>
      </c>
      <c r="P37" s="5" t="n">
        <f aca="false">SUM(C37:N37)</f>
        <v>7556.91</v>
      </c>
      <c r="Q37" s="12"/>
      <c r="R37" s="13" t="n">
        <f aca="false">P37/P33</f>
        <v>0.260861955883876</v>
      </c>
    </row>
    <row r="39" customFormat="false" ht="16.5" hidden="false" customHeight="false" outlineLevel="0" collapsed="false">
      <c r="A39" s="0" t="s">
        <v>38</v>
      </c>
      <c r="P39" s="5" t="n">
        <f aca="false">P6+P7+P8+P9+P10+P11+P12</f>
        <v>5654.91</v>
      </c>
      <c r="R39" s="7" t="n">
        <f aca="false">P39/P33</f>
        <v>0.195205564569022</v>
      </c>
    </row>
    <row r="40" customFormat="false" ht="16.5" hidden="false" customHeight="false" outlineLevel="0" collapsed="false">
      <c r="Q40" s="2" t="n">
        <f aca="false">P37/12</f>
        <v>629.7425</v>
      </c>
    </row>
    <row r="41" customFormat="false" ht="16.5" hidden="false" customHeight="false" outlineLevel="0" collapsed="false">
      <c r="Q41" s="2" t="n">
        <f aca="false">760*0.58+0.42*28000/12*0.25+20</f>
        <v>705.8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4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2" activeCellId="0" sqref="C12"/>
    </sheetView>
  </sheetViews>
  <sheetFormatPr defaultRowHeight="15.2"/>
  <cols>
    <col collapsed="false" hidden="false" max="1" min="1" style="0" width="21.0612244897959"/>
    <col collapsed="false" hidden="false" max="15" min="2" style="0" width="11.5663265306122"/>
    <col collapsed="false" hidden="false" max="16" min="16" style="5" width="11.5663265306122"/>
    <col collapsed="false" hidden="false" max="17" min="17" style="2" width="9.75510204081633"/>
    <col collapsed="false" hidden="false" max="18" min="18" style="0" width="13.3826530612245"/>
    <col collapsed="false" hidden="false" max="1025" min="19" style="0" width="11.5663265306122"/>
  </cols>
  <sheetData>
    <row r="1" customFormat="false" ht="15.2" hidden="false" customHeight="false" outlineLevel="0" collapsed="false">
      <c r="A1" s="0" t="n">
        <v>2011</v>
      </c>
      <c r="C1" s="6" t="s">
        <v>4</v>
      </c>
      <c r="D1" s="6" t="s">
        <v>5</v>
      </c>
      <c r="E1" s="0" t="s">
        <v>6</v>
      </c>
      <c r="F1" s="0" t="s">
        <v>7</v>
      </c>
      <c r="G1" s="0" t="s">
        <v>8</v>
      </c>
      <c r="H1" s="0" t="s">
        <v>9</v>
      </c>
      <c r="I1" s="0" t="s">
        <v>10</v>
      </c>
      <c r="J1" s="0" t="s">
        <v>11</v>
      </c>
      <c r="K1" s="0" t="s">
        <v>12</v>
      </c>
      <c r="L1" s="0" t="s">
        <v>13</v>
      </c>
      <c r="M1" s="0" t="s">
        <v>14</v>
      </c>
      <c r="N1" s="0" t="s">
        <v>15</v>
      </c>
      <c r="P1" s="5" t="s">
        <v>16</v>
      </c>
      <c r="Q1" s="2" t="s">
        <v>17</v>
      </c>
    </row>
    <row r="3" customFormat="false" ht="15.2" hidden="false" customHeight="false" outlineLevel="0" collapsed="false">
      <c r="A3" s="0" t="s">
        <v>18</v>
      </c>
      <c r="C3" s="0" t="n">
        <v>38</v>
      </c>
      <c r="D3" s="7" t="n">
        <f aca="false">C3</f>
        <v>38</v>
      </c>
      <c r="E3" s="7" t="n">
        <f aca="false">D3</f>
        <v>38</v>
      </c>
      <c r="F3" s="7" t="n">
        <f aca="false">E3</f>
        <v>38</v>
      </c>
      <c r="G3" s="7" t="n">
        <f aca="false">F3</f>
        <v>38</v>
      </c>
      <c r="H3" s="7" t="n">
        <f aca="false">G3</f>
        <v>38</v>
      </c>
      <c r="I3" s="7" t="n">
        <f aca="false">H3</f>
        <v>38</v>
      </c>
      <c r="J3" s="7" t="n">
        <f aca="false">I3</f>
        <v>38</v>
      </c>
      <c r="K3" s="7" t="n">
        <f aca="false">J3</f>
        <v>38</v>
      </c>
      <c r="L3" s="7" t="n">
        <f aca="false">K3</f>
        <v>38</v>
      </c>
      <c r="M3" s="7" t="n">
        <f aca="false">L3</f>
        <v>38</v>
      </c>
      <c r="N3" s="7" t="n">
        <f aca="false">M3</f>
        <v>38</v>
      </c>
      <c r="P3" s="5" t="n">
        <f aca="false">SUM(C3:N3)</f>
        <v>456</v>
      </c>
      <c r="Q3" s="2" t="n">
        <f aca="false">100*P3/$P$37</f>
        <v>5.13695736663343</v>
      </c>
      <c r="R3" s="8" t="n">
        <f aca="false">$P$37*Q3/100</f>
        <v>456</v>
      </c>
      <c r="S3" s="0" t="n">
        <f aca="false">R3/35000</f>
        <v>0.0130285714285714</v>
      </c>
    </row>
    <row r="4" customFormat="false" ht="15.2" hidden="false" customHeight="false" outlineLevel="0" collapsed="false">
      <c r="A4" s="0" t="s">
        <v>19</v>
      </c>
      <c r="C4" s="0" t="n">
        <v>111</v>
      </c>
      <c r="D4" s="7" t="n">
        <f aca="false">C4</f>
        <v>111</v>
      </c>
      <c r="E4" s="7" t="n">
        <f aca="false">D4</f>
        <v>111</v>
      </c>
      <c r="F4" s="7" t="n">
        <f aca="false">E4</f>
        <v>111</v>
      </c>
      <c r="G4" s="7" t="n">
        <f aca="false">F4</f>
        <v>111</v>
      </c>
      <c r="H4" s="7" t="n">
        <f aca="false">G4</f>
        <v>111</v>
      </c>
      <c r="I4" s="7" t="n">
        <f aca="false">H4</f>
        <v>111</v>
      </c>
      <c r="J4" s="7" t="n">
        <f aca="false">I4</f>
        <v>111</v>
      </c>
      <c r="K4" s="7" t="n">
        <f aca="false">J4</f>
        <v>111</v>
      </c>
      <c r="L4" s="7" t="n">
        <f aca="false">K4</f>
        <v>111</v>
      </c>
      <c r="M4" s="7" t="n">
        <f aca="false">L4</f>
        <v>111</v>
      </c>
      <c r="N4" s="7" t="n">
        <f aca="false">M4</f>
        <v>111</v>
      </c>
      <c r="P4" s="5" t="n">
        <f aca="false">SUM(C4:N4)</f>
        <v>1332</v>
      </c>
      <c r="Q4" s="2" t="n">
        <f aca="false">100*P4/$P$37</f>
        <v>15.0053228341135</v>
      </c>
      <c r="R4" s="8" t="n">
        <f aca="false">$P$37*Q4/100</f>
        <v>1332</v>
      </c>
      <c r="S4" s="0" t="n">
        <f aca="false">R4/35000</f>
        <v>0.0380571428571429</v>
      </c>
    </row>
    <row r="5" customFormat="false" ht="15.2" hidden="false" customHeight="false" outlineLevel="0" collapsed="false">
      <c r="A5" s="0" t="s">
        <v>20</v>
      </c>
      <c r="C5" s="0" t="n">
        <v>90</v>
      </c>
      <c r="P5" s="5" t="n">
        <f aca="false">SUM(C5:N5)</f>
        <v>90</v>
      </c>
      <c r="Q5" s="2" t="n">
        <f aca="false">100*P5/$P$37</f>
        <v>1.01387316446713</v>
      </c>
      <c r="R5" s="8" t="n">
        <f aca="false">$P$37*Q5/100</f>
        <v>90</v>
      </c>
      <c r="S5" s="0" t="n">
        <f aca="false">R5/35000</f>
        <v>0.00257142857142857</v>
      </c>
    </row>
    <row r="6" customFormat="false" ht="15.2" hidden="false" customHeight="false" outlineLevel="0" collapsed="false">
      <c r="A6" s="0" t="s">
        <v>21</v>
      </c>
      <c r="C6" s="0" t="n">
        <v>267.72</v>
      </c>
      <c r="D6" s="7" t="n">
        <f aca="false">C6</f>
        <v>267.72</v>
      </c>
      <c r="E6" s="7" t="n">
        <f aca="false">D6</f>
        <v>267.72</v>
      </c>
      <c r="F6" s="7" t="n">
        <f aca="false">E6</f>
        <v>267.72</v>
      </c>
      <c r="G6" s="7" t="n">
        <f aca="false">F6</f>
        <v>267.72</v>
      </c>
      <c r="H6" s="7" t="n">
        <f aca="false">G6</f>
        <v>267.72</v>
      </c>
      <c r="I6" s="7" t="n">
        <f aca="false">H6</f>
        <v>267.72</v>
      </c>
      <c r="J6" s="7" t="n">
        <f aca="false">I6</f>
        <v>267.72</v>
      </c>
      <c r="K6" s="7" t="n">
        <f aca="false">J6</f>
        <v>267.72</v>
      </c>
      <c r="L6" s="7" t="n">
        <f aca="false">K6</f>
        <v>267.72</v>
      </c>
      <c r="M6" s="7" t="n">
        <f aca="false">L6</f>
        <v>267.72</v>
      </c>
      <c r="N6" s="7" t="n">
        <f aca="false">M6</f>
        <v>267.72</v>
      </c>
      <c r="P6" s="5" t="n">
        <f aca="false">SUM(C6:N6)</f>
        <v>3212.64</v>
      </c>
      <c r="Q6" s="2" t="n">
        <f aca="false">100*P6/$P$37</f>
        <v>36.1912164788185</v>
      </c>
      <c r="R6" s="8" t="n">
        <f aca="false">$P$37*Q6/100</f>
        <v>3212.64</v>
      </c>
      <c r="S6" s="0" t="n">
        <f aca="false">R6/35000</f>
        <v>0.0917897142857143</v>
      </c>
    </row>
    <row r="7" customFormat="false" ht="16.5" hidden="false" customHeight="false" outlineLevel="0" collapsed="false">
      <c r="A7" s="0" t="s">
        <v>22</v>
      </c>
      <c r="D7" s="0" t="n">
        <v>9.5</v>
      </c>
      <c r="G7" s="0" t="n">
        <v>9.5</v>
      </c>
      <c r="H7" s="0" t="n">
        <v>9.5</v>
      </c>
      <c r="L7" s="0" t="n">
        <v>9.5</v>
      </c>
      <c r="M7" s="0" t="n">
        <v>9.5</v>
      </c>
      <c r="N7" s="0" t="n">
        <v>9.5</v>
      </c>
      <c r="P7" s="5" t="n">
        <f aca="false">SUM(C7:N7)</f>
        <v>57</v>
      </c>
      <c r="Q7" s="2" t="n">
        <f aca="false">100*P7/$P$37</f>
        <v>0.642119670829179</v>
      </c>
      <c r="R7" s="8" t="n">
        <f aca="false">$P$37*Q7/100</f>
        <v>57</v>
      </c>
      <c r="S7" s="0" t="n">
        <f aca="false">R7/35000</f>
        <v>0.00162857142857143</v>
      </c>
    </row>
    <row r="8" customFormat="false" ht="15.2" hidden="false" customHeight="false" outlineLevel="0" collapsed="false">
      <c r="A8" s="0" t="s">
        <v>23</v>
      </c>
      <c r="D8" s="0" t="n">
        <v>19.52</v>
      </c>
      <c r="F8" s="0" t="n">
        <v>0</v>
      </c>
      <c r="M8" s="0" t="n">
        <v>0</v>
      </c>
      <c r="P8" s="5" t="n">
        <f aca="false">SUM(C8:N8)</f>
        <v>19.52</v>
      </c>
      <c r="Q8" s="2" t="n">
        <f aca="false">100*P8/$P$37</f>
        <v>0.219897824115536</v>
      </c>
      <c r="R8" s="8" t="n">
        <f aca="false">$P$37*Q8/100</f>
        <v>19.52</v>
      </c>
      <c r="S8" s="0" t="n">
        <f aca="false">R8/35000</f>
        <v>0.000557714285714286</v>
      </c>
    </row>
    <row r="9" customFormat="false" ht="16.5" hidden="false" customHeight="false" outlineLevel="0" collapsed="false">
      <c r="A9" s="0" t="s">
        <v>24</v>
      </c>
      <c r="J9" s="0" t="n">
        <v>576</v>
      </c>
      <c r="K9" s="0" t="n">
        <v>690</v>
      </c>
      <c r="N9" s="0" t="n">
        <v>0</v>
      </c>
      <c r="P9" s="5" t="n">
        <f aca="false">SUM(C9:N9)</f>
        <v>1266</v>
      </c>
      <c r="Q9" s="2" t="n">
        <f aca="false">100*(P9+P10)/$P$37</f>
        <v>14.2618158468376</v>
      </c>
      <c r="R9" s="8" t="n">
        <f aca="false">$P$37*Q9/100</f>
        <v>1266</v>
      </c>
      <c r="S9" s="0" t="n">
        <f aca="false">R9/35000</f>
        <v>0.0361714285714286</v>
      </c>
    </row>
    <row r="10" customFormat="false" ht="15.2" hidden="false" customHeight="false" outlineLevel="0" collapsed="false">
      <c r="A10" s="0" t="s">
        <v>25</v>
      </c>
      <c r="P10" s="5" t="n">
        <f aca="false">SUM(C10:N10)</f>
        <v>0</v>
      </c>
    </row>
    <row r="11" customFormat="false" ht="15.2" hidden="false" customHeight="false" outlineLevel="0" collapsed="false">
      <c r="N11" s="0" t="s">
        <v>26</v>
      </c>
      <c r="P11" s="5" t="n">
        <f aca="false">SUM(C11:N11)</f>
        <v>0</v>
      </c>
    </row>
    <row r="12" s="8" customFormat="true" ht="15.2" hidden="false" customHeight="false" outlineLevel="0" collapsed="false">
      <c r="A12" s="8" t="s">
        <v>27</v>
      </c>
      <c r="C12" s="9" t="n">
        <f aca="false">C13+C16+C19+C22+C25+C28</f>
        <v>206.46</v>
      </c>
      <c r="D12" s="9" t="n">
        <f aca="false">D13+D16+D19+D22+D25+D28</f>
        <v>140.49</v>
      </c>
      <c r="E12" s="9" t="n">
        <f aca="false">E13+E16+E19+E22+E25+E28</f>
        <v>202.01</v>
      </c>
      <c r="F12" s="9" t="n">
        <f aca="false">F13+F16+F19+F22+F25+F28</f>
        <v>200.73</v>
      </c>
      <c r="G12" s="9" t="n">
        <f aca="false">G13+G16+G19+G22+G25+G28</f>
        <v>274.02</v>
      </c>
      <c r="H12" s="9" t="n">
        <f aca="false">H13+H16+H19+H22+H25+H28</f>
        <v>137.07</v>
      </c>
      <c r="I12" s="9" t="n">
        <f aca="false">I13+I16+I19+I22+I25+I28</f>
        <v>226.52</v>
      </c>
      <c r="J12" s="9" t="n">
        <f aca="false">J13+J16+J19+J22+J25+J28</f>
        <v>150.5</v>
      </c>
      <c r="K12" s="9" t="n">
        <f aca="false">K13+K16+K19+K22+K25+K28</f>
        <v>205.72</v>
      </c>
      <c r="L12" s="9" t="n">
        <f aca="false">L13+L16+L19+L22+L25+L28</f>
        <v>249.74</v>
      </c>
      <c r="M12" s="9" t="n">
        <f aca="false">M13+M16+M19+M22+M25+M28</f>
        <v>210.38</v>
      </c>
      <c r="N12" s="9" t="n">
        <f aca="false">N13+N16+N19+N22+N25+N28</f>
        <v>240.05</v>
      </c>
      <c r="P12" s="10" t="n">
        <f aca="false">SUM(C12:N12)</f>
        <v>2443.69</v>
      </c>
      <c r="Q12" s="2" t="n">
        <f aca="false">100*P12/$P$37</f>
        <v>27.5287968141852</v>
      </c>
      <c r="R12" s="8" t="n">
        <f aca="false">$P$37*Q12/100</f>
        <v>2443.69</v>
      </c>
      <c r="S12" s="0" t="n">
        <f aca="false">R12/35000</f>
        <v>0.0698197142857143</v>
      </c>
    </row>
    <row r="13" customFormat="false" ht="16.5" hidden="false" customHeight="false" outlineLevel="0" collapsed="false">
      <c r="A13" s="0" t="n">
        <v>1</v>
      </c>
      <c r="B13" s="1" t="s">
        <v>28</v>
      </c>
      <c r="C13" s="0" t="n">
        <v>70.38</v>
      </c>
      <c r="D13" s="0" t="n">
        <v>70.29</v>
      </c>
      <c r="E13" s="0" t="n">
        <v>69.76</v>
      </c>
      <c r="F13" s="0" t="n">
        <v>57.92</v>
      </c>
      <c r="G13" s="0" t="n">
        <v>68.11</v>
      </c>
      <c r="H13" s="0" t="n">
        <v>56.23</v>
      </c>
      <c r="I13" s="0" t="n">
        <v>71.25</v>
      </c>
      <c r="J13" s="0" t="n">
        <v>73.27</v>
      </c>
      <c r="K13" s="0" t="n">
        <v>64.48</v>
      </c>
      <c r="L13" s="0" t="n">
        <v>69.85</v>
      </c>
      <c r="M13" s="0" t="n">
        <v>74.75</v>
      </c>
      <c r="N13" s="7" t="n">
        <v>71.49</v>
      </c>
    </row>
    <row r="14" customFormat="false" ht="16.5" hidden="false" customHeight="false" outlineLevel="0" collapsed="false">
      <c r="B14" s="1" t="s">
        <v>29</v>
      </c>
      <c r="C14" s="0" t="n">
        <v>182377</v>
      </c>
      <c r="D14" s="0" t="n">
        <v>185340</v>
      </c>
      <c r="E14" s="0" t="n">
        <v>187363</v>
      </c>
      <c r="F14" s="0" t="n">
        <v>190072</v>
      </c>
      <c r="G14" s="0" t="n">
        <v>192883</v>
      </c>
      <c r="H14" s="0" t="n">
        <v>196585</v>
      </c>
      <c r="I14" s="0" t="n">
        <v>198477</v>
      </c>
      <c r="J14" s="0" t="n">
        <v>201224</v>
      </c>
      <c r="K14" s="0" t="n">
        <v>202977</v>
      </c>
      <c r="L14" s="0" t="n">
        <v>205978</v>
      </c>
      <c r="M14" s="0" t="n">
        <v>209224</v>
      </c>
      <c r="N14" s="7" t="n">
        <v>212180</v>
      </c>
    </row>
    <row r="15" customFormat="false" ht="16.5" hidden="false" customHeight="false" outlineLevel="0" collapsed="false">
      <c r="B15" s="1" t="s">
        <v>30</v>
      </c>
      <c r="C15" s="0" t="n">
        <v>53.16</v>
      </c>
      <c r="D15" s="0" t="n">
        <v>53.29</v>
      </c>
      <c r="E15" s="0" t="n">
        <v>53.29</v>
      </c>
      <c r="F15" s="0" t="n">
        <v>44.59</v>
      </c>
      <c r="G15" s="0" t="n">
        <v>47.33</v>
      </c>
      <c r="H15" s="0" t="n">
        <v>50.24</v>
      </c>
      <c r="I15" s="0" t="n">
        <v>48.96</v>
      </c>
      <c r="J15" s="0" t="n">
        <v>50.73</v>
      </c>
      <c r="K15" s="0" t="n">
        <v>47.1</v>
      </c>
      <c r="L15" s="0" t="n">
        <v>48.54</v>
      </c>
      <c r="M15" s="0" t="n">
        <v>51.59</v>
      </c>
      <c r="N15" s="7" t="n">
        <v>54.2</v>
      </c>
    </row>
    <row r="16" customFormat="false" ht="16.5" hidden="false" customHeight="false" outlineLevel="0" collapsed="false">
      <c r="A16" s="0" t="n">
        <v>2</v>
      </c>
      <c r="C16" s="0" t="n">
        <v>70.62</v>
      </c>
      <c r="D16" s="0" t="n">
        <v>70.2</v>
      </c>
      <c r="E16" s="0" t="n">
        <v>60.82</v>
      </c>
      <c r="F16" s="0" t="n">
        <v>72.61</v>
      </c>
      <c r="G16" s="0" t="n">
        <v>63.04</v>
      </c>
      <c r="H16" s="0" t="n">
        <v>80.84</v>
      </c>
      <c r="I16" s="0" t="n">
        <v>77.13</v>
      </c>
      <c r="J16" s="0" t="n">
        <v>77.23</v>
      </c>
      <c r="K16" s="0" t="n">
        <v>69.96</v>
      </c>
      <c r="L16" s="0" t="n">
        <v>69.47</v>
      </c>
      <c r="M16" s="3" t="n">
        <v>68.35</v>
      </c>
      <c r="N16" s="0" t="n">
        <v>34.11</v>
      </c>
    </row>
    <row r="17" customFormat="false" ht="16.5" hidden="false" customHeight="false" outlineLevel="0" collapsed="false">
      <c r="C17" s="0" t="n">
        <v>183375</v>
      </c>
      <c r="D17" s="0" t="n">
        <v>186373</v>
      </c>
      <c r="E17" s="0" t="n">
        <v>188217</v>
      </c>
      <c r="F17" s="0" t="n">
        <v>191076</v>
      </c>
      <c r="G17" s="0" t="n">
        <v>193892</v>
      </c>
      <c r="H17" s="0" t="n">
        <v>197584</v>
      </c>
      <c r="I17" s="0" t="n">
        <v>199436</v>
      </c>
      <c r="J17" s="0" t="n">
        <v>202158</v>
      </c>
      <c r="K17" s="0" t="n">
        <v>203940</v>
      </c>
      <c r="L17" s="0" t="n">
        <v>206894</v>
      </c>
      <c r="M17" s="3" t="n">
        <v>210197</v>
      </c>
      <c r="N17" s="0" t="n">
        <v>212687</v>
      </c>
    </row>
    <row r="18" customFormat="false" ht="16.5" hidden="false" customHeight="false" outlineLevel="0" collapsed="false">
      <c r="C18" s="0" t="n">
        <v>52.94</v>
      </c>
      <c r="D18" s="0" t="n">
        <v>55.1</v>
      </c>
      <c r="E18" s="0" t="n">
        <v>43.88</v>
      </c>
      <c r="F18" s="0" t="n">
        <v>54.23</v>
      </c>
      <c r="G18" s="0" t="n">
        <v>54.8</v>
      </c>
      <c r="H18" s="0" t="n">
        <v>53.02</v>
      </c>
      <c r="I18" s="0" t="n">
        <v>53.23</v>
      </c>
      <c r="J18" s="0" t="n">
        <v>53.78</v>
      </c>
      <c r="K18" s="0" t="n">
        <v>51.1</v>
      </c>
      <c r="L18" s="0" t="n">
        <v>50.38</v>
      </c>
      <c r="M18" s="7" t="n">
        <v>50.67</v>
      </c>
      <c r="N18" s="0" t="n">
        <v>26.26</v>
      </c>
    </row>
    <row r="19" customFormat="false" ht="16.5" hidden="false" customHeight="false" outlineLevel="0" collapsed="false">
      <c r="A19" s="0" t="n">
        <v>3</v>
      </c>
      <c r="C19" s="0" t="n">
        <v>65.46</v>
      </c>
      <c r="E19" s="0" t="n">
        <v>71.43</v>
      </c>
      <c r="F19" s="0" t="n">
        <v>70.2</v>
      </c>
      <c r="G19" s="0" t="n">
        <v>67.46</v>
      </c>
      <c r="I19" s="0" t="n">
        <v>78.14</v>
      </c>
      <c r="K19" s="0" t="n">
        <v>71.28</v>
      </c>
      <c r="L19" s="0" t="n">
        <v>78.06</v>
      </c>
      <c r="M19" s="0" t="n">
        <v>67.28</v>
      </c>
      <c r="N19" s="0" t="n">
        <v>66.12</v>
      </c>
    </row>
    <row r="20" customFormat="false" ht="16.5" hidden="false" customHeight="false" outlineLevel="0" collapsed="false">
      <c r="C20" s="0" t="n">
        <v>184326</v>
      </c>
      <c r="E20" s="0" t="n">
        <v>189255</v>
      </c>
      <c r="F20" s="0" t="n">
        <v>192052</v>
      </c>
      <c r="G20" s="0" t="n">
        <v>194796</v>
      </c>
      <c r="I20" s="0" t="n">
        <v>200360</v>
      </c>
      <c r="K20" s="0" t="n">
        <v>204913</v>
      </c>
      <c r="L20" s="0" t="n">
        <v>207898</v>
      </c>
      <c r="M20" s="0" t="n">
        <v>211152</v>
      </c>
      <c r="N20" s="0" t="n">
        <v>213617</v>
      </c>
    </row>
    <row r="21" customFormat="false" ht="16.5" hidden="false" customHeight="false" outlineLevel="0" collapsed="false">
      <c r="C21" s="0" t="n">
        <v>49.07</v>
      </c>
      <c r="E21" s="0" t="n">
        <v>53.75</v>
      </c>
      <c r="F21" s="0" t="n">
        <v>52.04</v>
      </c>
      <c r="G21" s="0" t="n">
        <v>50.01</v>
      </c>
      <c r="I21" s="0" t="n">
        <v>53.19</v>
      </c>
      <c r="K21" s="0" t="n">
        <v>51.32</v>
      </c>
      <c r="L21" s="0" t="n">
        <v>51.73</v>
      </c>
      <c r="M21" s="0" t="n">
        <v>50.25</v>
      </c>
      <c r="N21" s="0" t="n">
        <v>50.9</v>
      </c>
    </row>
    <row r="22" customFormat="false" ht="16.5" hidden="false" customHeight="false" outlineLevel="0" collapsed="false">
      <c r="A22" s="0" t="n">
        <v>4</v>
      </c>
      <c r="G22" s="0" t="n">
        <v>75.41</v>
      </c>
      <c r="L22" s="0" t="n">
        <v>32.36</v>
      </c>
      <c r="N22" s="0" t="n">
        <v>68.33</v>
      </c>
    </row>
    <row r="23" customFormat="false" ht="16.5" hidden="false" customHeight="false" outlineLevel="0" collapsed="false">
      <c r="G23" s="0" t="n">
        <v>195707</v>
      </c>
      <c r="L23" s="0" t="n">
        <v>208343</v>
      </c>
      <c r="N23" s="0" t="n">
        <v>214513</v>
      </c>
    </row>
    <row r="24" customFormat="false" ht="16.5" hidden="false" customHeight="false" outlineLevel="0" collapsed="false">
      <c r="G24" s="0" t="n">
        <v>51.23</v>
      </c>
      <c r="L24" s="0" t="n">
        <v>23.64</v>
      </c>
      <c r="N24" s="0" t="n">
        <v>50.65</v>
      </c>
    </row>
    <row r="25" customFormat="false" ht="15.2" hidden="false" customHeight="false" outlineLevel="0" collapsed="false">
      <c r="A25" s="0" t="n">
        <v>5</v>
      </c>
    </row>
    <row r="28" customFormat="false" ht="15.2" hidden="false" customHeight="false" outlineLevel="0" collapsed="false">
      <c r="A28" s="0" t="n">
        <v>6</v>
      </c>
    </row>
    <row r="31" customFormat="false" ht="15.2" hidden="false" customHeight="false" outlineLevel="0" collapsed="false">
      <c r="A31" s="0" t="s">
        <v>31</v>
      </c>
      <c r="B31" s="0" t="n">
        <v>181387</v>
      </c>
      <c r="C31" s="7" t="n">
        <f aca="false">MAX(C14,C17,C20,C23,C26,C29,B31)</f>
        <v>184326</v>
      </c>
      <c r="D31" s="7" t="n">
        <f aca="false">MAX(D14,D17,D20,D23,D26,D29,C31)</f>
        <v>186373</v>
      </c>
      <c r="E31" s="7" t="n">
        <f aca="false">MAX(E14,E17,E20,E23,E26,E29,D31)</f>
        <v>189255</v>
      </c>
      <c r="F31" s="7" t="n">
        <f aca="false">MAX(F14,F17,F20,F23,F26,F29,E31)</f>
        <v>192052</v>
      </c>
      <c r="G31" s="7" t="n">
        <f aca="false">MAX(G14,G17,G20,G23,G26,G29,F31)</f>
        <v>195707</v>
      </c>
      <c r="H31" s="7" t="n">
        <f aca="false">MAX(H14,H17,H20,H23,H26,H29,G31)</f>
        <v>197584</v>
      </c>
      <c r="I31" s="7" t="n">
        <f aca="false">MAX(I14,I17,I20,I23,I26,I29,H31)</f>
        <v>200360</v>
      </c>
      <c r="J31" s="7" t="n">
        <f aca="false">MAX(J14,J17,J20,J23,J26,J29,I31)</f>
        <v>202158</v>
      </c>
      <c r="K31" s="7" t="n">
        <f aca="false">MAX(K14,K17,K20,K23,K26,K29,J31)</f>
        <v>204913</v>
      </c>
      <c r="L31" s="7" t="n">
        <f aca="false">MAX(L14,L17,L20,L23,L26,L29,K31)</f>
        <v>208343</v>
      </c>
      <c r="M31" s="7" t="n">
        <f aca="false">MAX(M14,M17,M20,M23,M26,M29,L31)</f>
        <v>211152</v>
      </c>
      <c r="N31" s="7" t="n">
        <f aca="false">MAX(N14,N17,N20,N23,N26,N29,M31)</f>
        <v>214513</v>
      </c>
    </row>
    <row r="32" customFormat="false" ht="15.2" hidden="false" customHeight="false" outlineLevel="0" collapsed="false">
      <c r="A32" s="0" t="s">
        <v>32</v>
      </c>
      <c r="C32" s="7" t="n">
        <f aca="false">B31</f>
        <v>181387</v>
      </c>
      <c r="D32" s="7" t="n">
        <f aca="false">C31</f>
        <v>184326</v>
      </c>
      <c r="E32" s="7" t="n">
        <f aca="false">D31</f>
        <v>186373</v>
      </c>
      <c r="F32" s="7" t="n">
        <f aca="false">E31</f>
        <v>189255</v>
      </c>
      <c r="G32" s="7" t="n">
        <f aca="false">F31</f>
        <v>192052</v>
      </c>
      <c r="H32" s="7" t="n">
        <f aca="false">G31</f>
        <v>195707</v>
      </c>
      <c r="I32" s="7" t="n">
        <f aca="false">H31</f>
        <v>197584</v>
      </c>
      <c r="J32" s="7" t="n">
        <f aca="false">I31</f>
        <v>200360</v>
      </c>
      <c r="K32" s="7" t="n">
        <f aca="false">J31</f>
        <v>202158</v>
      </c>
      <c r="L32" s="7" t="n">
        <f aca="false">K31</f>
        <v>204913</v>
      </c>
      <c r="M32" s="7" t="n">
        <f aca="false">L31</f>
        <v>208343</v>
      </c>
      <c r="N32" s="7" t="n">
        <f aca="false">M31</f>
        <v>211152</v>
      </c>
    </row>
    <row r="33" s="1" customFormat="true" ht="15.2" hidden="false" customHeight="false" outlineLevel="0" collapsed="false">
      <c r="A33" s="1" t="s">
        <v>33</v>
      </c>
      <c r="C33" s="1" t="n">
        <f aca="false">C31-C32</f>
        <v>2939</v>
      </c>
      <c r="D33" s="1" t="n">
        <f aca="false">D31-D32</f>
        <v>2047</v>
      </c>
      <c r="E33" s="1" t="n">
        <f aca="false">E31-E32</f>
        <v>2882</v>
      </c>
      <c r="F33" s="1" t="n">
        <f aca="false">F31-F32</f>
        <v>2797</v>
      </c>
      <c r="G33" s="1" t="n">
        <f aca="false">G31-G32</f>
        <v>3655</v>
      </c>
      <c r="H33" s="1" t="n">
        <f aca="false">H31-H32</f>
        <v>1877</v>
      </c>
      <c r="I33" s="1" t="n">
        <f aca="false">I31-I32</f>
        <v>2776</v>
      </c>
      <c r="J33" s="1" t="n">
        <f aca="false">J31-J32</f>
        <v>1798</v>
      </c>
      <c r="K33" s="1" t="n">
        <f aca="false">K31-K32</f>
        <v>2755</v>
      </c>
      <c r="L33" s="1" t="n">
        <f aca="false">L31-L32</f>
        <v>3430</v>
      </c>
      <c r="M33" s="1" t="n">
        <f aca="false">M31-M32</f>
        <v>2809</v>
      </c>
      <c r="N33" s="1" t="n">
        <f aca="false">N31-N32</f>
        <v>3361</v>
      </c>
      <c r="P33" s="5" t="n">
        <f aca="false">SUM(C33:N33)+1</f>
        <v>33127</v>
      </c>
      <c r="Q33" s="12"/>
      <c r="R33" s="1" t="s">
        <v>34</v>
      </c>
    </row>
    <row r="34" s="1" customFormat="true" ht="15.2" hidden="false" customHeight="false" outlineLevel="0" collapsed="false">
      <c r="A34" s="1" t="s">
        <v>35</v>
      </c>
      <c r="C34" s="1" t="n">
        <f aca="false">SUM(C15,C18,C21,C24,C27,C30)</f>
        <v>155.17</v>
      </c>
      <c r="D34" s="1" t="n">
        <f aca="false">SUM(D15,D18,D21,D24,D27,D30)</f>
        <v>108.39</v>
      </c>
      <c r="E34" s="1" t="n">
        <f aca="false">SUM(E15,E18,E21,E24,E27,E30)</f>
        <v>150.92</v>
      </c>
      <c r="F34" s="1" t="n">
        <f aca="false">SUM(F15,F18,F21,F24,F27,F30)</f>
        <v>150.86</v>
      </c>
      <c r="G34" s="1" t="n">
        <f aca="false">SUM(G15,G18,G21,G24,G27,G30)</f>
        <v>203.37</v>
      </c>
      <c r="H34" s="1" t="n">
        <f aca="false">SUM(H15,H18,H21,H24,H27,H30)</f>
        <v>103.26</v>
      </c>
      <c r="I34" s="1" t="n">
        <f aca="false">SUM(I15,I18,I21,I24,I27,I30)</f>
        <v>155.38</v>
      </c>
      <c r="J34" s="1" t="n">
        <f aca="false">SUM(J15,J18,J21,J24,J27,J30)</f>
        <v>104.51</v>
      </c>
      <c r="K34" s="1" t="n">
        <f aca="false">SUM(K15,K18,K21,K24,K27,K30)</f>
        <v>149.52</v>
      </c>
      <c r="L34" s="1" t="n">
        <f aca="false">SUM(L15,L18,L21,L24,L27,L30)</f>
        <v>174.29</v>
      </c>
      <c r="M34" s="1" t="n">
        <f aca="false">SUM(M15,M18,M21,M24,M27,M30)</f>
        <v>152.51</v>
      </c>
      <c r="N34" s="1" t="n">
        <f aca="false">SUM(N15,N18,N21,N24,N27,N30)</f>
        <v>182.01</v>
      </c>
      <c r="P34" s="5" t="n">
        <f aca="false">SUM(C34:N34)+1</f>
        <v>1791.19</v>
      </c>
      <c r="Q34" s="12"/>
    </row>
    <row r="35" s="1" customFormat="true" ht="12.9" hidden="false" customHeight="false" outlineLevel="0" collapsed="false">
      <c r="A35" s="1" t="s">
        <v>36</v>
      </c>
      <c r="C35" s="1" t="n">
        <f aca="false">100*C34/(0.00000001+C33)</f>
        <v>5.27968696833862</v>
      </c>
      <c r="D35" s="1" t="n">
        <f aca="false">100*D34/(0.00000001+D33)</f>
        <v>5.29506595014512</v>
      </c>
      <c r="E35" s="1" t="n">
        <f aca="false">100*E34/(0.00000001+E33)</f>
        <v>5.23664122135588</v>
      </c>
      <c r="F35" s="1" t="n">
        <f aca="false">100*F34/(0.00000001+F33)</f>
        <v>5.39363603859352</v>
      </c>
      <c r="G35" s="1" t="n">
        <f aca="false">100*G34/(0.00000001+G33)</f>
        <v>5.56415868671528</v>
      </c>
      <c r="H35" s="1" t="n">
        <f aca="false">100*H34/(0.00000001+H33)</f>
        <v>5.50133191259722</v>
      </c>
      <c r="I35" s="1" t="n">
        <f aca="false">100*I34/(0.00000001+I33)</f>
        <v>5.59726224781845</v>
      </c>
      <c r="J35" s="1" t="n">
        <f aca="false">100*J34/(0.00000001+J33)</f>
        <v>5.81256952165844</v>
      </c>
      <c r="K35" s="1" t="n">
        <f aca="false">100*K34/(0.00000001+K33)</f>
        <v>5.42722323047032</v>
      </c>
      <c r="L35" s="1" t="n">
        <f aca="false">100*L34/(0.00000001+L33)</f>
        <v>5.08134110785691</v>
      </c>
      <c r="M35" s="1" t="n">
        <f aca="false">100*M34/(0.00000001+M33)</f>
        <v>5.42933428264354</v>
      </c>
      <c r="N35" s="1" t="n">
        <f aca="false">100*N34/(0.00000001+N33)</f>
        <v>5.41535257362269</v>
      </c>
      <c r="P35" s="1" t="n">
        <f aca="false">100*P34/P33</f>
        <v>5.40703957496906</v>
      </c>
      <c r="Q35" s="12" t="n">
        <f aca="false">100/P35</f>
        <v>18.4944087450243</v>
      </c>
    </row>
    <row r="36" s="3" customFormat="true" ht="12.9" hidden="false" customHeight="false" outlineLevel="0" collapsed="false">
      <c r="C36" s="3" t="n">
        <f aca="false">100/(C35+0.00000000001)</f>
        <v>18.9405168525129</v>
      </c>
      <c r="D36" s="3" t="n">
        <f aca="false">100/(D35+0.00000000001)</f>
        <v>18.8855060430495</v>
      </c>
      <c r="E36" s="3" t="n">
        <f aca="false">100/(E35+0.00000000001)</f>
        <v>19.0962099125662</v>
      </c>
      <c r="F36" s="3" t="n">
        <f aca="false">100/(F35+0.00000000001)</f>
        <v>18.5403685536578</v>
      </c>
      <c r="G36" s="3" t="n">
        <f aca="false">100/(G35+0.00000000001)</f>
        <v>17.9721689531565</v>
      </c>
      <c r="H36" s="3" t="n">
        <f aca="false">100/(H35+0.00000000001)</f>
        <v>18.1774162309373</v>
      </c>
      <c r="I36" s="3" t="n">
        <f aca="false">100/(I35+0.00000000001)</f>
        <v>17.8658772043058</v>
      </c>
      <c r="J36" s="3" t="n">
        <f aca="false">100/(J35+0.00000000001)</f>
        <v>17.2040953019511</v>
      </c>
      <c r="K36" s="3" t="n">
        <f aca="false">100/(K35+0.00000000001)</f>
        <v>18.4256286784706</v>
      </c>
      <c r="L36" s="3" t="n">
        <f aca="false">100/(L35+0.00000000001)</f>
        <v>19.6798439382825</v>
      </c>
      <c r="M36" s="3" t="n">
        <f aca="false">100/(M35+0.00000000001)</f>
        <v>18.4184643630242</v>
      </c>
      <c r="N36" s="3" t="n">
        <f aca="false">100/(N35+0.00000000001)</f>
        <v>18.4660183506609</v>
      </c>
      <c r="P36" s="1"/>
      <c r="Q36" s="4"/>
    </row>
    <row r="37" s="1" customFormat="true" ht="15.2" hidden="false" customHeight="false" outlineLevel="0" collapsed="false">
      <c r="A37" s="1" t="s">
        <v>37</v>
      </c>
      <c r="C37" s="1" t="n">
        <f aca="false">SUM(C3:C12)</f>
        <v>713.18</v>
      </c>
      <c r="D37" s="1" t="n">
        <f aca="false">SUM(D3:D12)</f>
        <v>586.23</v>
      </c>
      <c r="E37" s="1" t="n">
        <f aca="false">SUM(E3:E12)</f>
        <v>618.73</v>
      </c>
      <c r="F37" s="1" t="n">
        <f aca="false">SUM(F3:F12)</f>
        <v>617.45</v>
      </c>
      <c r="G37" s="1" t="n">
        <f aca="false">SUM(G3:G12)</f>
        <v>700.24</v>
      </c>
      <c r="H37" s="1" t="n">
        <f aca="false">SUM(H3:H12)</f>
        <v>563.29</v>
      </c>
      <c r="I37" s="1" t="n">
        <f aca="false">SUM(I3:I12)</f>
        <v>643.24</v>
      </c>
      <c r="J37" s="1" t="n">
        <f aca="false">SUM(J3:J12)</f>
        <v>1143.22</v>
      </c>
      <c r="K37" s="1" t="n">
        <f aca="false">SUM(K3:K12)</f>
        <v>1312.44</v>
      </c>
      <c r="L37" s="1" t="n">
        <f aca="false">SUM(L3:L12)</f>
        <v>675.96</v>
      </c>
      <c r="M37" s="1" t="n">
        <f aca="false">SUM(M3:M12)</f>
        <v>636.6</v>
      </c>
      <c r="N37" s="1" t="n">
        <f aca="false">SUM(N3:N12)</f>
        <v>666.27</v>
      </c>
      <c r="P37" s="5" t="n">
        <f aca="false">SUM(C37:N37)</f>
        <v>8876.85</v>
      </c>
      <c r="Q37" s="12"/>
      <c r="R37" s="13" t="n">
        <f aca="false">P37/P33</f>
        <v>0.267964198388022</v>
      </c>
    </row>
    <row r="39" customFormat="false" ht="15.2" hidden="false" customHeight="false" outlineLevel="0" collapsed="false">
      <c r="A39" s="0" t="s">
        <v>38</v>
      </c>
      <c r="P39" s="5" t="n">
        <f aca="false">P6+P7+P8+P9+P10+P11+P12</f>
        <v>6998.85</v>
      </c>
      <c r="R39" s="7" t="n">
        <f aca="false">P39/P33</f>
        <v>0.211273281613186</v>
      </c>
    </row>
    <row r="40" customFormat="false" ht="15.2" hidden="false" customHeight="false" outlineLevel="0" collapsed="false">
      <c r="Q40" s="2" t="n">
        <f aca="false">P37/12</f>
        <v>739.7375</v>
      </c>
    </row>
    <row r="41" customFormat="false" ht="15.2" hidden="false" customHeight="false" outlineLevel="0" collapsed="false">
      <c r="Q41" s="2" t="n">
        <f aca="false">760*0.58+0.42*28000/12*0.25+20</f>
        <v>705.8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13910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2009-06-26T20:48:50Z</dcterms:created>
  <dc:creator/>
  <dc:description/>
  <dc:language>en-US</dc:language>
  <cp:lastModifiedBy>davidh </cp:lastModifiedBy>
  <dcterms:modified xsi:type="dcterms:W3CDTF">2019-05-16T09:10:11Z</dcterms:modified>
  <cp:revision>141</cp:revision>
  <dc:subject/>
  <dc:title/>
</cp:coreProperties>
</file>